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840" tabRatio="180" firstSheet="1" activeTab="1"/>
  </bookViews>
  <sheets>
    <sheet name="Istruzioni" sheetId="1" r:id="rId1"/>
    <sheet name="DELIBERA CIPE 135 RIMODULATA" sheetId="2" r:id="rId2"/>
  </sheets>
  <definedNames>
    <definedName name="_xlnm._FilterDatabase" localSheetId="1" hidden="1">'DELIBERA CIPE 135 RIMODULATA'!$A$2:$AS$51</definedName>
    <definedName name="_xlnm.Print_Titles" localSheetId="1">'DELIBERA CIPE 135 RIMODULATA'!$2:$2</definedName>
  </definedNames>
  <calcPr fullCalcOnLoad="1"/>
</workbook>
</file>

<file path=xl/comments2.xml><?xml version="1.0" encoding="utf-8"?>
<comments xmlns="http://schemas.openxmlformats.org/spreadsheetml/2006/main">
  <authors>
    <author>Ivana Sbarassa</author>
    <author>mrcopersino</author>
  </authors>
  <commentList>
    <comment ref="AD45" authorId="0">
      <text>
        <r>
          <rPr>
            <b/>
            <sz val="11"/>
            <rFont val="Tahoma"/>
            <family val="2"/>
          </rPr>
          <t>lavori cofinanziati</t>
        </r>
        <r>
          <rPr>
            <sz val="11"/>
            <rFont val="Tahoma"/>
            <family val="2"/>
          </rPr>
          <t xml:space="preserve"> </t>
        </r>
        <r>
          <rPr>
            <b/>
            <sz val="11"/>
            <rFont val="Tahoma"/>
            <family val="2"/>
          </rPr>
          <t>decreto del Dir. Regionale del 24/03/2014</t>
        </r>
        <r>
          <rPr>
            <sz val="11"/>
            <rFont val="Tahoma"/>
            <family val="2"/>
          </rPr>
          <t xml:space="preserve">
€ 600.000,00 - 1,5% A DISPOSIZIONE DELLA DIREZ. REG. € 591.000,00 cipe 135
€ 67.172,37 cipe 43 mura urbiche somma residua (1 lotto di € 800.000,00)
€ 800.000,00 cipe 43 stornate dal finanziamento delle mura urbiche (II lotto di € 4.600.000,00) 
----- </t>
        </r>
        <r>
          <rPr>
            <b/>
            <sz val="11"/>
            <rFont val="Tahoma"/>
            <family val="2"/>
          </rPr>
          <t>totale € 1.458.172,37</t>
        </r>
        <r>
          <rPr>
            <sz val="9"/>
            <rFont val="Tahoma"/>
            <family val="2"/>
          </rPr>
          <t xml:space="preserve">
</t>
        </r>
      </text>
    </comment>
    <comment ref="S45" authorId="0">
      <text>
        <r>
          <rPr>
            <sz val="9"/>
            <rFont val="Tahoma"/>
            <family val="2"/>
          </rPr>
          <t>I</t>
        </r>
        <r>
          <rPr>
            <sz val="10"/>
            <rFont val="Tahoma"/>
            <family val="2"/>
          </rPr>
          <t xml:space="preserve">MPORTO DOVUTO A RIMODULAZIONE EURO 600.000,00  DECURTATO 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CIPE 135/2012</t>
        </r>
        <r>
          <rPr>
            <sz val="12"/>
            <rFont val="Tahoma"/>
            <family val="2"/>
          </rPr>
          <t xml:space="preserve"> CAP. 7435 VOCE 43</t>
        </r>
        <r>
          <rPr>
            <b/>
            <sz val="12"/>
            <rFont val="Tahoma"/>
            <family val="2"/>
          </rPr>
          <t xml:space="preserve">  EURO 600.000,00 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CIPE 43/2012 </t>
        </r>
        <r>
          <rPr>
            <sz val="10"/>
            <rFont val="Tahoma"/>
            <family val="2"/>
          </rPr>
          <t>CAP. 8358 VOCE 37</t>
        </r>
        <r>
          <rPr>
            <b/>
            <sz val="10"/>
            <rFont val="Tahoma"/>
            <family val="2"/>
          </rPr>
          <t xml:space="preserve">   EURO  800.000,00 </t>
        </r>
        <r>
          <rPr>
            <sz val="10"/>
            <rFont val="Tahoma"/>
            <family val="2"/>
          </rPr>
          <t>(strornate dal finanziamento totale di € 4.600.000,00 delle Mura Urbiche)</t>
        </r>
        <r>
          <rPr>
            <b/>
            <sz val="10"/>
            <rFont val="Tahoma"/>
            <family val="2"/>
          </rPr>
          <t xml:space="preserve"> decreto del direttore regionale del 24/03/2014 (vedi momitoraggio cipe 43 decreto 24)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CIPE 43/2012</t>
        </r>
        <r>
          <rPr>
            <sz val="10"/>
            <rFont val="Tahoma"/>
            <family val="2"/>
          </rPr>
          <t xml:space="preserve"> QUIETANZA 53 del 03/12/2012 finanziamenmto 24
</t>
        </r>
        <r>
          <rPr>
            <b/>
            <sz val="10"/>
            <rFont val="Tahoma"/>
            <family val="2"/>
          </rPr>
          <t>EURO</t>
        </r>
        <r>
          <rPr>
            <sz val="10"/>
            <rFont val="Tahoma"/>
            <family val="2"/>
          </rPr>
          <t xml:space="preserve"> </t>
        </r>
        <r>
          <rPr>
            <b/>
            <sz val="10"/>
            <rFont val="Tahoma"/>
            <family val="2"/>
          </rPr>
          <t xml:space="preserve">67.172,37 </t>
        </r>
        <r>
          <rPr>
            <sz val="10"/>
            <rFont val="Tahoma"/>
            <family val="2"/>
          </rPr>
          <t xml:space="preserve">(economie derivanti dal 1 accredito delle Mura Urbiche) </t>
        </r>
        <r>
          <rPr>
            <b/>
            <sz val="10"/>
            <rFont val="Tahoma"/>
            <family val="2"/>
          </rPr>
          <t>decreto del direttore regionale del 24/03/2014 (vedi momitoraggio cipe 43 decreto 24)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TOTALE  EURO 1.467.172,37</t>
        </r>
      </text>
    </comment>
    <comment ref="T32" authorId="0">
      <text>
        <r>
          <rPr>
            <b/>
            <sz val="9"/>
            <rFont val="Tahoma"/>
            <family val="2"/>
          </rPr>
          <t>Ivana Sbarassa:</t>
        </r>
        <r>
          <rPr>
            <sz val="9"/>
            <rFont val="Tahoma"/>
            <family val="2"/>
          </rPr>
          <t xml:space="preserve">
NON è STATO ACCANTONATO 1,5%
</t>
        </r>
      </text>
    </comment>
    <comment ref="AI18" authorId="0">
      <text>
        <r>
          <rPr>
            <b/>
            <sz val="9"/>
            <rFont val="Tahoma"/>
            <family val="2"/>
          </rPr>
          <t>VERBALE SOSPENSIONE 16/12/2014
VERBALE RIPRESA LAVORI 10/02/2015</t>
        </r>
      </text>
    </comment>
    <comment ref="AB39" authorId="0">
      <text>
        <r>
          <rPr>
            <b/>
            <sz val="10"/>
            <rFont val="Tahoma"/>
            <family val="2"/>
          </rPr>
          <t xml:space="preserve">Diita Antenucci Ugo 
</t>
        </r>
        <r>
          <rPr>
            <sz val="10"/>
            <rFont val="Tahoma"/>
            <family val="2"/>
          </rPr>
          <t xml:space="preserve">contratto 585 
e atto di sottomissione 652/100 e 154.367,62
</t>
        </r>
        <r>
          <rPr>
            <b/>
            <sz val="10"/>
            <rFont val="Tahoma"/>
            <family val="2"/>
          </rPr>
          <t xml:space="preserve">Ditta Grassi a. Grazia
</t>
        </r>
        <r>
          <rPr>
            <sz val="10"/>
            <rFont val="Tahoma"/>
            <family val="2"/>
          </rPr>
          <t xml:space="preserve"> contratto n. 614/62 € 52.332,30
atto di sottomissione 660/108 € 62.787,51
</t>
        </r>
      </text>
    </comment>
    <comment ref="V12" authorId="0">
      <text>
        <r>
          <rPr>
            <sz val="10"/>
            <rFont val="Tahoma"/>
            <family val="2"/>
          </rPr>
          <t>566496796D CIG DEL CONTRATTO N. 500
6025517DEA CONTRATTO N. 559/7 (estensione lavori complementari)
66911618BA CONTRATTO 669/117 (apparati decorativi)</t>
        </r>
      </text>
    </comment>
    <comment ref="AI6" authorId="0">
      <text>
        <r>
          <rPr>
            <b/>
            <sz val="9"/>
            <rFont val="Tahoma"/>
            <family val="2"/>
          </rPr>
          <t>Ivana Sbarassa: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vedi verbale ripresa n. 2</t>
        </r>
      </text>
    </comment>
    <comment ref="AI9" authorId="0">
      <text>
        <r>
          <rPr>
            <b/>
            <sz val="9"/>
            <rFont val="Tahoma"/>
            <family val="2"/>
          </rPr>
          <t>Ivana Sbarassa: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vedi verbale ripresa lavori  n. 2</t>
        </r>
      </text>
    </comment>
    <comment ref="AJ20" authorId="0">
      <text>
        <r>
          <rPr>
            <b/>
            <sz val="10"/>
            <rFont val="Tahoma"/>
            <family val="2"/>
          </rPr>
          <t>Ivana Sbarassa: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VEDI VERBALE ULTIMAZIONE LAVORI</t>
        </r>
      </text>
    </comment>
    <comment ref="AI45" authorId="0">
      <text>
        <r>
          <rPr>
            <b/>
            <sz val="9"/>
            <rFont val="Tahoma"/>
            <family val="2"/>
          </rPr>
          <t>Ivana Sbarassa: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vedi relazione del conto finale</t>
        </r>
      </text>
    </comment>
    <comment ref="AI22" authorId="0">
      <text>
        <r>
          <rPr>
            <sz val="10"/>
            <rFont val="Tahoma"/>
            <family val="2"/>
          </rPr>
          <t>i lavori sono stati sospesi in data 3/11/2016 vedi verbale di sospensione lavori del 3/11/2016</t>
        </r>
      </text>
    </comment>
    <comment ref="AI21" authorId="0">
      <text>
        <r>
          <rPr>
            <b/>
            <sz val="9"/>
            <rFont val="Tahoma"/>
            <family val="2"/>
          </rPr>
          <t>Ivana Sbarassa:</t>
        </r>
        <r>
          <rPr>
            <sz val="9"/>
            <rFont val="Tahoma"/>
            <family val="2"/>
          </rPr>
          <t xml:space="preserve">
vedi verbale sospensione del 27/12/2016</t>
        </r>
      </text>
    </comment>
    <comment ref="X3" authorId="0">
      <text>
        <r>
          <rPr>
            <b/>
            <sz val="9"/>
            <rFont val="Tahoma"/>
            <family val="2"/>
          </rPr>
          <t xml:space="preserve">Ivana Sbarassa:
</t>
        </r>
        <r>
          <rPr>
            <sz val="10"/>
            <rFont val="Tahoma"/>
            <family val="2"/>
          </rPr>
          <t>28/1//2014  TOMASSETTI PATRIZIA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22/04/2016</t>
        </r>
        <r>
          <rPr>
            <sz val="9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>arch. De vitis ( estensione contratto n. 437 per  lavori complementari )</t>
        </r>
      </text>
    </comment>
    <comment ref="X27" authorId="0">
      <text>
        <r>
          <rPr>
            <b/>
            <sz val="9"/>
            <rFont val="Tahoma"/>
            <family val="2"/>
          </rPr>
          <t>Ivana Sbarassa:</t>
        </r>
        <r>
          <rPr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03/05/2013 Celenza Antonio
08/06/2015 Piovanello Valerio</t>
        </r>
      </text>
    </comment>
    <comment ref="X29" authorId="0">
      <text>
        <r>
          <rPr>
            <b/>
            <sz val="9"/>
            <rFont val="Tahoma"/>
            <family val="2"/>
          </rPr>
          <t>Ivana Sbarassa:</t>
        </r>
        <r>
          <rPr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17/06/2014 Castagnoli Claudia
07/12/2015 Pezzi Aldo </t>
        </r>
      </text>
    </comment>
    <comment ref="X30" authorId="0">
      <text>
        <r>
          <rPr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17/06/2014 Di Vincenzo 
25/08/2016 Mazza </t>
        </r>
      </text>
    </comment>
    <comment ref="X42" authorId="0">
      <text>
        <r>
          <rPr>
            <b/>
            <sz val="9"/>
            <rFont val="Tahoma"/>
            <family val="2"/>
          </rPr>
          <t>Ivana Sbarassa:</t>
        </r>
        <r>
          <rPr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17/06/2014 Rubeo Giulio
10/11/2016 Meduri Giuseppe</t>
        </r>
      </text>
    </comment>
    <comment ref="T33" authorId="0">
      <text>
        <r>
          <rPr>
            <b/>
            <sz val="9"/>
            <rFont val="Tahoma"/>
            <family val="2"/>
          </rPr>
          <t>Ivana Sbarassa:</t>
        </r>
        <r>
          <rPr>
            <sz val="9"/>
            <rFont val="Tahoma"/>
            <family val="2"/>
          </rPr>
          <t xml:space="preserve">
NON è STATO ACCANTONATO 1,5%
</t>
        </r>
      </text>
    </comment>
    <comment ref="S46" authorId="0">
      <text>
        <r>
          <rPr>
            <b/>
            <sz val="10"/>
            <rFont val="Tahoma"/>
            <family val="2"/>
          </rPr>
          <t>Ivana Sbarassa:</t>
        </r>
        <r>
          <rPr>
            <sz val="10"/>
            <rFont val="Tahoma"/>
            <family val="2"/>
          </rPr>
          <t xml:space="preserve">
IMPORTO DOVUTO A RIMODULAZIONE  € 1.500.000,00
+
</t>
        </r>
        <r>
          <rPr>
            <b/>
            <sz val="10"/>
            <rFont val="Tahoma"/>
            <family val="2"/>
          </rPr>
          <t>EURO 30.600,02 DERIVANTI DALL'AVANZO  DECRETO 24 FINANZIATO CON  CIPE 43 - DECRETO DIR. REG. DEL 19/11/2014 vedi monitoraggio cipe 43 decreto 24)</t>
        </r>
      </text>
    </comment>
    <comment ref="X24" authorId="0">
      <text>
        <r>
          <rPr>
            <b/>
            <sz val="9"/>
            <rFont val="Tahoma"/>
            <family val="2"/>
          </rPr>
          <t>Ivana Sbarassa:</t>
        </r>
        <r>
          <rPr>
            <sz val="9"/>
            <rFont val="Tahoma"/>
            <family val="2"/>
          </rPr>
          <t xml:space="preserve">
LIBERATI GIUSEPPE 14/10/2015
D'ALO' GIANFRANCO 28/04/2017 </t>
        </r>
      </text>
    </comment>
    <comment ref="AB24" authorId="0">
      <text>
        <r>
          <rPr>
            <b/>
            <sz val="10"/>
            <rFont val="Tahoma"/>
            <family val="2"/>
          </rPr>
          <t>Ivana Sbarassa:</t>
        </r>
        <r>
          <rPr>
            <sz val="10"/>
            <rFont val="Tahoma"/>
            <family val="2"/>
          </rPr>
          <t xml:space="preserve">
I LOTTO  -  SO.AL.CO 
II LOTTO 1 STRALCIO - SO.AL.CO 
II LOTTO 2 STRALCIO  - SOCCODATO</t>
        </r>
      </text>
    </comment>
    <comment ref="T27" authorId="0">
      <text>
        <r>
          <rPr>
            <b/>
            <sz val="12"/>
            <rFont val="Tahoma"/>
            <family val="2"/>
          </rPr>
          <t>Ivana Sbarassa:</t>
        </r>
        <r>
          <rPr>
            <sz val="12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la quota accantonata è stata riutilizzata con autorizzazione del segretario regionale nota prot n. 901 del 22.02.2017</t>
        </r>
      </text>
    </comment>
    <comment ref="T7" authorId="0">
      <text>
        <r>
          <rPr>
            <b/>
            <sz val="9"/>
            <rFont val="Tahoma"/>
            <family val="2"/>
          </rPr>
          <t>Ivana Sbarassa:</t>
        </r>
        <r>
          <rPr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non è stato accantonato 1,5% pari a € 90.000,00</t>
        </r>
      </text>
    </comment>
    <comment ref="T12" authorId="0">
      <text>
        <r>
          <rPr>
            <b/>
            <sz val="10"/>
            <rFont val="Tahoma"/>
            <family val="2"/>
          </rPr>
          <t>Ivana Sbarassa:</t>
        </r>
        <r>
          <rPr>
            <sz val="10"/>
            <rFont val="Tahoma"/>
            <family val="2"/>
          </rPr>
          <t xml:space="preserve">
NON è STATO ACCANTONATO 1,5% DI € 37.500,00</t>
        </r>
      </text>
    </comment>
    <comment ref="T30" authorId="0">
      <text>
        <r>
          <rPr>
            <b/>
            <sz val="10"/>
            <rFont val="Tahoma"/>
            <family val="2"/>
          </rPr>
          <t>Ivana Sbarassa:</t>
        </r>
        <r>
          <rPr>
            <sz val="10"/>
            <rFont val="Tahoma"/>
            <family val="2"/>
          </rPr>
          <t xml:space="preserve">
€ 22.500 già previste nel Q.E alla somme a disposizione</t>
        </r>
      </text>
    </comment>
    <comment ref="AD7" authorId="0">
      <text>
        <r>
          <rPr>
            <b/>
            <sz val="9"/>
            <rFont val="Tahoma"/>
            <family val="2"/>
          </rPr>
          <t>Ivana Sbarassa:</t>
        </r>
        <r>
          <rPr>
            <sz val="9"/>
            <rFont val="Tahoma"/>
            <family val="2"/>
          </rPr>
          <t xml:space="preserve">
IMPORTO CONTRATTUALE I STRALCIO </t>
        </r>
      </text>
    </comment>
    <comment ref="AF7" authorId="0">
      <text>
        <r>
          <rPr>
            <b/>
            <sz val="10"/>
            <rFont val="Tahoma"/>
            <family val="2"/>
          </rPr>
          <t>Ivana Sbarassa:</t>
        </r>
        <r>
          <rPr>
            <sz val="9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VEDERE ATTO DI SOTTOMISSIONE 733/181  (PAG. 9)</t>
        </r>
      </text>
    </comment>
    <comment ref="T8" authorId="0">
      <text>
        <r>
          <rPr>
            <b/>
            <sz val="9"/>
            <rFont val="Tahoma"/>
            <family val="2"/>
          </rPr>
          <t>Ivana Sbarassa:</t>
        </r>
        <r>
          <rPr>
            <sz val="9"/>
            <rFont val="Tahoma"/>
            <family val="2"/>
          </rPr>
          <t xml:space="preserve">
è STATO RIASSORBITO 1,5% DI € 71.250,00</t>
        </r>
      </text>
    </comment>
    <comment ref="X26" authorId="0">
      <text>
        <r>
          <rPr>
            <b/>
            <sz val="10"/>
            <rFont val="Tahoma"/>
            <family val="2"/>
          </rPr>
          <t>Ivana Sbarassa:</t>
        </r>
        <r>
          <rPr>
            <sz val="10"/>
            <rFont val="Tahoma"/>
            <family val="2"/>
          </rPr>
          <t xml:space="preserve">
PICCININI 10/07/2013
PORZIELLA 10/08/2017 (SOSTITUISCE PICCININI</t>
        </r>
      </text>
    </comment>
    <comment ref="X21" authorId="0">
      <text>
        <r>
          <rPr>
            <b/>
            <sz val="9"/>
            <rFont val="Tahoma"/>
            <family val="2"/>
          </rPr>
          <t>Ivana Sbarassa:</t>
        </r>
        <r>
          <rPr>
            <sz val="9"/>
            <rFont val="Tahoma"/>
            <family val="2"/>
          </rPr>
          <t xml:space="preserve">
18/02/2014 D'Innocenzo
24/11/2017 Mascilli Migliorini </t>
        </r>
      </text>
    </comment>
    <comment ref="T41" authorId="0">
      <text>
        <r>
          <rPr>
            <b/>
            <sz val="9"/>
            <rFont val="Tahoma"/>
            <family val="2"/>
          </rPr>
          <t>Ivana Sbarassa:</t>
        </r>
        <r>
          <rPr>
            <sz val="9"/>
            <rFont val="Tahoma"/>
            <family val="2"/>
          </rPr>
          <t xml:space="preserve">
€ 4.500,00 (1,5% è STATO RIASSORBITO )</t>
        </r>
      </text>
    </comment>
    <comment ref="T42" authorId="0">
      <text>
        <r>
          <rPr>
            <b/>
            <sz val="9"/>
            <rFont val="Tahoma"/>
            <family val="2"/>
          </rPr>
          <t>Ivana Sbarassa:</t>
        </r>
        <r>
          <rPr>
            <sz val="9"/>
            <rFont val="Tahoma"/>
            <family val="2"/>
          </rPr>
          <t xml:space="preserve">
riassorbito 1,5% € 12.000,00</t>
        </r>
      </text>
    </comment>
    <comment ref="T31" authorId="0">
      <text>
        <r>
          <rPr>
            <b/>
            <sz val="9"/>
            <rFont val="Tahoma"/>
            <family val="2"/>
          </rPr>
          <t>Ivana Sbarassa:</t>
        </r>
        <r>
          <rPr>
            <sz val="9"/>
            <rFont val="Tahoma"/>
            <family val="2"/>
          </rPr>
          <t xml:space="preserve">
riassorbito 1,5% di € 4.500,00</t>
        </r>
      </text>
    </comment>
    <comment ref="X46" authorId="0">
      <text>
        <r>
          <rPr>
            <b/>
            <sz val="9"/>
            <rFont val="Tahoma"/>
            <family val="2"/>
          </rPr>
          <t>Ivana Sbarassa:</t>
        </r>
        <r>
          <rPr>
            <sz val="9"/>
            <rFont val="Tahoma"/>
            <family val="2"/>
          </rPr>
          <t xml:space="preserve">
17/06/2014 Di Vincenzo Berardino
12/01/2018 Ciciott Augusto</t>
        </r>
      </text>
    </comment>
    <comment ref="T39" authorId="0">
      <text>
        <r>
          <rPr>
            <b/>
            <sz val="9"/>
            <rFont val="Tahoma"/>
            <family val="2"/>
          </rPr>
          <t>Ivana Sbarassa:</t>
        </r>
        <r>
          <rPr>
            <sz val="9"/>
            <rFont val="Tahoma"/>
            <family val="2"/>
          </rPr>
          <t xml:space="preserve">
è stato riassorbito 1,5% vedi ultima perizia di spesa </t>
        </r>
      </text>
    </comment>
    <comment ref="AI34" authorId="0">
      <text>
        <r>
          <rPr>
            <b/>
            <sz val="9"/>
            <rFont val="Tahoma"/>
            <family val="2"/>
          </rPr>
          <t>Ivana Sbarassa:</t>
        </r>
        <r>
          <rPr>
            <sz val="9"/>
            <rFont val="Tahoma"/>
            <family val="2"/>
          </rPr>
          <t xml:space="preserve">
verbale di sospensione lavori del 23/12/2016 
rispresa lavori 27/04/2017 
verbale di proroga in data 26/09/2017
</t>
        </r>
        <r>
          <rPr>
            <b/>
            <sz val="10"/>
            <rFont val="Tahoma"/>
            <family val="2"/>
          </rPr>
          <t>(attendere da parte del RUP la nuova scadenza  per l'ultimazione lavori)</t>
        </r>
      </text>
    </comment>
    <comment ref="T20" authorId="0">
      <text>
        <r>
          <rPr>
            <b/>
            <sz val="9"/>
            <rFont val="Tahoma"/>
            <family val="2"/>
          </rPr>
          <t>Ivana Sbarassa:</t>
        </r>
        <r>
          <rPr>
            <sz val="9"/>
            <rFont val="Tahoma"/>
            <family val="2"/>
          </rPr>
          <t xml:space="preserve">
non è stato accantonato 1,5%</t>
        </r>
      </text>
    </comment>
    <comment ref="X38" authorId="0">
      <text>
        <r>
          <rPr>
            <b/>
            <sz val="10"/>
            <rFont val="Tahoma"/>
            <family val="2"/>
          </rPr>
          <t>Ivana Sbarassa:</t>
        </r>
        <r>
          <rPr>
            <sz val="10"/>
            <rFont val="Tahoma"/>
            <family val="2"/>
          </rPr>
          <t xml:space="preserve">
17/06/2014 Mazza Alessandro  
sosrituito da 
15/06/2018
Finarelli claudio </t>
        </r>
      </text>
    </comment>
    <comment ref="X7" authorId="0">
      <text>
        <r>
          <rPr>
            <b/>
            <sz val="9"/>
            <rFont val="Tahoma"/>
            <family val="2"/>
          </rPr>
          <t>Ivana Sbarassa:</t>
        </r>
        <r>
          <rPr>
            <sz val="9"/>
            <rFont val="Tahoma"/>
            <family val="2"/>
          </rPr>
          <t xml:space="preserve">
18/02/2013 Garofalo
sostituito in data 10/07/2018 da Finarelli
</t>
        </r>
      </text>
    </comment>
    <comment ref="AI31" authorId="0">
      <text>
        <r>
          <rPr>
            <b/>
            <sz val="10"/>
            <rFont val="Tahoma"/>
            <family val="2"/>
          </rPr>
          <t>Ivana Sbarassa:</t>
        </r>
        <r>
          <rPr>
            <sz val="10"/>
            <rFont val="Tahoma"/>
            <family val="2"/>
          </rPr>
          <t xml:space="preserve">
LAVORI SOSPESI   A CAUSA SISMA AGOSTO 2016
ripresa lavori in data 17/11/2017
</t>
        </r>
      </text>
    </comment>
    <comment ref="X40" authorId="0">
      <text>
        <r>
          <rPr>
            <b/>
            <sz val="9"/>
            <rFont val="Tahoma"/>
            <family val="2"/>
          </rPr>
          <t>Ivana Sbarassa:</t>
        </r>
        <r>
          <rPr>
            <sz val="9"/>
            <rFont val="Tahoma"/>
            <family val="2"/>
          </rPr>
          <t xml:space="preserve">
17/06/2014 - PICCININI
24/11/2017 MASCILLI MIGLIORINI PAOLO (sostituisce Piccinini)</t>
        </r>
      </text>
    </comment>
    <comment ref="X8" authorId="0">
      <text>
        <r>
          <rPr>
            <b/>
            <sz val="9"/>
            <rFont val="Tahoma"/>
            <family val="2"/>
          </rPr>
          <t>Ivana Sbarassa:</t>
        </r>
        <r>
          <rPr>
            <sz val="9"/>
            <rFont val="Tahoma"/>
            <family val="2"/>
          </rPr>
          <t xml:space="preserve">
18/02/2013 PICCININI
10/08/2017 DI STEFANO</t>
        </r>
      </text>
    </comment>
    <comment ref="S21" authorId="0">
      <text>
        <r>
          <rPr>
            <b/>
            <sz val="9"/>
            <rFont val="Tahoma"/>
            <family val="2"/>
          </rPr>
          <t>Ivana Sbarassa:</t>
        </r>
        <r>
          <rPr>
            <sz val="9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importo totale del progetto è pari a € 6.000.000,00 -  finanziato € 3,000.000,00 cipe 135/2012 
finanziato € 3,000.000,00 cipe 112/2017</t>
        </r>
      </text>
    </comment>
    <comment ref="T35" authorId="0">
      <text>
        <r>
          <rPr>
            <b/>
            <sz val="9"/>
            <rFont val="Tahoma"/>
            <family val="2"/>
          </rPr>
          <t>Ivana Sbarassa:</t>
        </r>
        <r>
          <rPr>
            <sz val="9"/>
            <rFont val="Tahoma"/>
            <family val="2"/>
          </rPr>
          <t xml:space="preserve">
non è stato accantonato 1,5%</t>
        </r>
      </text>
    </comment>
    <comment ref="X43" authorId="0">
      <text>
        <r>
          <rPr>
            <b/>
            <sz val="9"/>
            <rFont val="Tahoma"/>
            <family val="2"/>
          </rPr>
          <t>Ivana Sbarassa:</t>
        </r>
        <r>
          <rPr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17/06/2014 MARCHETTI MARCELLO
sostituito da 
ORSATTI ROBERTO IL 15/06/2017</t>
        </r>
      </text>
    </comment>
    <comment ref="T9" authorId="0">
      <text>
        <r>
          <rPr>
            <b/>
            <sz val="12"/>
            <rFont val="Tahoma"/>
            <family val="2"/>
          </rPr>
          <t>Ivana Sbarassa:
la quota accantonata è di
€ 12.684,92  anziché e 22.500,00</t>
        </r>
      </text>
    </comment>
    <comment ref="AH4" authorId="0">
      <text>
        <r>
          <rPr>
            <b/>
            <sz val="10"/>
            <rFont val="Tahoma"/>
            <family val="2"/>
          </rPr>
          <t>Ivana Sbarassa:</t>
        </r>
        <r>
          <rPr>
            <sz val="10"/>
            <rFont val="Tahoma"/>
            <family val="2"/>
          </rPr>
          <t xml:space="preserve">
verbale di somma urgenza del 16/02/2017 ditta Rosa Edilizia 
verbale di somma urgenza del 18/08/2018 ditta Z.B. società consortile</t>
        </r>
      </text>
    </comment>
    <comment ref="AB3" authorId="0">
      <text>
        <r>
          <rPr>
            <b/>
            <sz val="10"/>
            <rFont val="Tahoma"/>
            <family val="2"/>
          </rPr>
          <t>Ivana Sbarassa:</t>
        </r>
        <r>
          <rPr>
            <sz val="10"/>
            <rFont val="Tahoma"/>
            <family val="2"/>
          </rPr>
          <t xml:space="preserve">
ditta REMI lavori somma urgenza 
SO.LA.SPE SRL  CONTRATTO N. 657/105 (LAVORI COMPLEMENTARRI ESTENSIONE   DEL CONTRATTO N. 437 (RUP DE VITIS)
RTI SAC - CONTRATTO 645/93  E ATTO DI SOTTOMISSIONE 796/244 (progettazione esecutiva ed esecuzione lavori)
DITTA RTI SAC  CONTRATTO 694/142 lavori complementari
 DEL 6/06/2016 (sgombero materiali)
</t>
        </r>
      </text>
    </comment>
    <comment ref="X35" authorId="0">
      <text>
        <r>
          <rPr>
            <b/>
            <sz val="9"/>
            <rFont val="Tahoma"/>
            <family val="2"/>
          </rPr>
          <t>Ivana Sbarassa:</t>
        </r>
        <r>
          <rPr>
            <sz val="9"/>
            <rFont val="Tahoma"/>
            <family val="2"/>
          </rPr>
          <t xml:space="preserve">
17/06/2014 Marchetti Marcello
15/09/2017 Meduri giuseppe</t>
        </r>
      </text>
    </comment>
    <comment ref="AI29" authorId="0">
      <text>
        <r>
          <rPr>
            <b/>
            <sz val="9"/>
            <rFont val="Tahoma"/>
            <family val="2"/>
          </rPr>
          <t>Ivana Sbarassa:</t>
        </r>
        <r>
          <rPr>
            <sz val="9"/>
            <rFont val="Tahoma"/>
            <family val="2"/>
          </rPr>
          <t xml:space="preserve">
SOSPESI</t>
        </r>
      </text>
    </comment>
    <comment ref="X44" authorId="0">
      <text>
        <r>
          <rPr>
            <b/>
            <sz val="9"/>
            <rFont val="Tahoma"/>
            <family val="2"/>
          </rPr>
          <t>Ivana Sbarassa:</t>
        </r>
        <r>
          <rPr>
            <sz val="9"/>
            <rFont val="Tahoma"/>
            <family val="2"/>
          </rPr>
          <t xml:space="preserve">
17/06/2014 Piccinini
18/12/2018 Di Girolamo</t>
        </r>
      </text>
    </comment>
    <comment ref="X36" authorId="0">
      <text>
        <r>
          <rPr>
            <b/>
            <sz val="9"/>
            <rFont val="Tahoma"/>
            <family val="2"/>
          </rPr>
          <t>Ivana Sbarassa:</t>
        </r>
        <r>
          <rPr>
            <sz val="9"/>
            <rFont val="Tahoma"/>
            <family val="2"/>
          </rPr>
          <t xml:space="preserve">
17/06/2014 Castagnoli Claudia
13/03/2018 Meduri giuseppe</t>
        </r>
      </text>
    </comment>
    <comment ref="X31" authorId="0">
      <text>
        <r>
          <rPr>
            <b/>
            <sz val="9"/>
            <rFont val="Tahoma"/>
            <family val="2"/>
          </rPr>
          <t>Ivana Sbarassa:</t>
        </r>
        <r>
          <rPr>
            <sz val="9"/>
            <rFont val="Tahoma"/>
            <family val="2"/>
          </rPr>
          <t xml:space="preserve">
17/06/2014 D'Innocenzo M. Cesira 
15/03/2017 Meduri </t>
        </r>
      </text>
    </comment>
    <comment ref="X20" authorId="0">
      <text>
        <r>
          <rPr>
            <b/>
            <sz val="9"/>
            <rFont val="Tahoma"/>
            <family val="2"/>
          </rPr>
          <t>Ivana Sbarassa:</t>
        </r>
        <r>
          <rPr>
            <sz val="9"/>
            <rFont val="Tahoma"/>
            <family val="2"/>
          </rPr>
          <t xml:space="preserve">
03/05/2013 Piccinini
27/02/2018 D'Alò Gianfranco</t>
        </r>
      </text>
    </comment>
    <comment ref="T26" authorId="0">
      <text>
        <r>
          <rPr>
            <b/>
            <sz val="9"/>
            <rFont val="Tahoma"/>
            <family val="2"/>
          </rPr>
          <t>Ivana Sbarassa:</t>
        </r>
        <r>
          <rPr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RIASSORBITO 1,5% € 100.500,00 </t>
        </r>
      </text>
    </comment>
    <comment ref="T50" authorId="0">
      <text>
        <r>
          <rPr>
            <b/>
            <sz val="11"/>
            <rFont val="Tahoma"/>
            <family val="2"/>
          </rPr>
          <t xml:space="preserve">Ivana Sbarassa:
</t>
        </r>
        <r>
          <rPr>
            <b/>
            <sz val="16"/>
            <rFont val="Tahoma"/>
            <family val="2"/>
          </rPr>
          <t>da accantonare su intero finanziamento € 1.057.500,00 -</t>
        </r>
        <r>
          <rPr>
            <b/>
            <sz val="11"/>
            <rFont val="Tahoma"/>
            <family val="2"/>
          </rPr>
          <t xml:space="preserve">
</t>
        </r>
        <r>
          <rPr>
            <b/>
            <u val="single"/>
            <sz val="14"/>
            <rFont val="Tahoma"/>
            <family val="2"/>
          </rPr>
          <t>accantonato € 644.934,92 in quanto  sui   cantieri di seguito indicati  sono stati riassorbiti € :</t>
        </r>
        <r>
          <rPr>
            <b/>
            <sz val="11"/>
            <rFont val="Tahoma"/>
            <family val="2"/>
          </rPr>
          <t xml:space="preserve">
Tocco Casauria-  S. Eustacchio  accantonato € 12.684,92  anzichè € 22.500,00  MENO € 9.814,68
Capitignano (AQ)-  Santa Maria degli Angeli : il RUP non ha  accantonato 1,5%        MENO € 4.500,00
Castelli (TE)  - S.Giovanni Battista  :il RUP ha riutilizzato l'accantonamento dell'1,5% di € 22.500,00 (vedi autorizzazione del Segretario Regionale nota prot. n. 901 del 22.02.2017       
L'Aquila -  Chiesa San Vito alla Rivera il RUP non ha accantonato 1,5% pari a     € 6.000,00
L'Aquila - Chiesa /Teatro San Agostino non è stato accantonato 1,5% pari a  € 90.000,00
Torre de Passeri (PE)  chiesa della Beata Vergine Maria non è stato accantonato 1,5% pari a  € 37.500, 00
Navelli  (AQ) chiesa di San Sebastiano 1,5% era gia stato accantonato nelle somme a disposizione del Q.E € 22.500,00
L'aquila - Chiesa S. Pietro Apostolo a Coppito - è stato riassorbito 1,5% di € 71.250,00
Cappadocia (AQ) - Chiesa di San Biagio - è stato riarrobito 1,5% di € 4.500,00
Barisciano (AQ) - Chiesa S. Maria della Consolazione € 12.000,00
Vallecastellana (TE) - Chiesa della SS. Annunziata € 4.500,00
Scanno (AQ) - Chiesa S. Maria delle Grazie € 4.500,00
Tornimparte AQ - Chiesa di Santo Stefano € 6.000,00
Lucoli - AQ - Abbazia di San Giovanni riassorbito € 16.500,00
L'aquila  - Chiesa di San Silvestro € 100.500,00
L'Aquila  - Chiesa SS Massimo e Giorgio € 15.000,00
</t>
        </r>
        <r>
          <rPr>
            <b/>
            <sz val="12"/>
            <rFont val="Tahoma"/>
            <family val="2"/>
          </rPr>
          <t>€ 1.057.500,00  -</t>
        </r>
        <r>
          <rPr>
            <b/>
            <sz val="11"/>
            <rFont val="Tahoma"/>
            <family val="2"/>
          </rPr>
          <t xml:space="preserve">
€        9.814,68
€        4.500,00  -
€      22.500,00 - 
€        6.000,00 - 
€      90. 000,00
€       37.500,00 
€       22.500,00 
€       71.250,00
€         4.500,00
€      12.000,00
€        4.500,00
€        4.500,00
€        6.000,00
€      16.500,00
€     100.500,00
€       15.000,00
-----------------------------
€    629.934,92
</t>
        </r>
      </text>
    </comment>
    <comment ref="AF50" authorId="0">
      <text>
        <r>
          <rPr>
            <b/>
            <sz val="11"/>
            <rFont val="Tahoma"/>
            <family val="2"/>
          </rPr>
          <t xml:space="preserve">Ivana Sbarassa:
</t>
        </r>
        <r>
          <rPr>
            <b/>
            <sz val="16"/>
            <rFont val="Tahoma"/>
            <family val="2"/>
          </rPr>
          <t>da accantonare su intero finanziamento € 1.057.500,00 -</t>
        </r>
        <r>
          <rPr>
            <b/>
            <sz val="11"/>
            <rFont val="Tahoma"/>
            <family val="2"/>
          </rPr>
          <t xml:space="preserve">
</t>
        </r>
        <r>
          <rPr>
            <b/>
            <u val="single"/>
            <sz val="14"/>
            <rFont val="Tahoma"/>
            <family val="2"/>
          </rPr>
          <t>accantonato € 644.934,92 in quanto  sui   cantieri di seguito indicati  sono stati riassorbiti € :</t>
        </r>
        <r>
          <rPr>
            <b/>
            <sz val="11"/>
            <rFont val="Tahoma"/>
            <family val="2"/>
          </rPr>
          <t xml:space="preserve">
Tocco Casauria-  S. Eustacchio  accantonato € 12.684,92  anzichè € 22.500,00  MENO € 9.814,68
Capitignano (AQ)-  Santa Maria degli Angeli : il RUP non ha  accantonato 1,5%        MENO € 4.500,00
Castelli (TE)  - S.Giovanni Battista  :il RUP ha riutilizzato l'accantonamento dell'1,5% di € 22.500,00 (vedi autorizzazione del Segretario Regionale nota prot. n. 901 del 22.02.2017       
L'Aquila -  Chiesa San Vito alla Rivera il RUP non ha accantonato 1,5% pari a     € 6.000,00
L'Aquila - Chiesa /Teatro San Agostino non è stato accantonato 1,5% pari a  € 90.000,00
Torre de Passeri (PE)  chiesa della Beata Vergine Maria non è stato accantonato 1,5% pari a  € 37.500, 00
Navelli  (AQ) chiesa di San Sebastiano 1,5% era gia stato accantonato nelle somme a disposizione del Q.E € 22.500,00
L'aquila - Chiesa S. Pietro Apostolo a Coppito - è stato riassorbito 1,5% di € 71.250,00
Cappadocia (AQ) - Chiesa di San Biagio - è stato riarrobito 1,5% di € 4.500,00
Barisciano (AQ) - Chiesa S. Maria della Consolazione € 12.000,00
Vallecastellana (TE) - Chiesa della SS. Annunziata € 4.500,00
Scanno (AQ) - Chiesa S. Maria delle Grazie € 4.500,00
Tornimparte AQ - Chiesa di Santo Stefano € 6.000,00
Lucoli - AQ - Abbazia di San Giovanni riassorbito € 16.500,00
L'aquila  - Chiesa di San Silvestro € 100.500,00
</t>
        </r>
        <r>
          <rPr>
            <b/>
            <sz val="12"/>
            <rFont val="Tahoma"/>
            <family val="2"/>
          </rPr>
          <t>€ 1.057.500,00  -</t>
        </r>
        <r>
          <rPr>
            <b/>
            <sz val="11"/>
            <rFont val="Tahoma"/>
            <family val="2"/>
          </rPr>
          <t xml:space="preserve">
€        9.814,68
€        4.500,00  -
€      22.500,00 - 
€        6.000,00 - 
€      90. 000,00
€       37.500,00 
€       22.500,00 
€       71.250,00
€         4.500,00
€      12.000,00
€        4.500,00
€        4.500,00
€        6.000,00
€      16.500,00
€     100.500,00
-----------------------------
€     644.934,92
</t>
        </r>
      </text>
    </comment>
    <comment ref="G21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CUP F18I13000120001 € 6.000.000,00 ( € 3.000.000,00 cipe 135 € 3.000.000,00  cipe 112)
CUP F13G17000620001 € 3.000.000,00
</t>
        </r>
        <r>
          <rPr>
            <b/>
            <sz val="11"/>
            <rFont val="Tahoma"/>
            <family val="2"/>
          </rPr>
          <t>EMESSI QUINDI 2 CUP per un totale di €.9.000.000,00</t>
        </r>
      </text>
    </comment>
    <comment ref="T4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non è stato accantonato 1,5%</t>
        </r>
      </text>
    </comment>
    <comment ref="V4" authorId="0">
      <text>
        <r>
          <rPr>
            <b/>
            <sz val="8"/>
            <rFont val="Tahoma"/>
            <family val="2"/>
          </rPr>
          <t xml:space="preserve">Ivana Sbarassa:
CIG Rosa Edilizia  714036606E 
CIG ZB CONSORTILE  77395839EE
CIG ARCHEORES  80387580F6 
CIG RTI -S.A.C. - IANNINI -DP RESTAURO 82339327A2  
</t>
        </r>
      </text>
    </comment>
    <comment ref="Y4" authorId="0">
      <text>
        <r>
          <rPr>
            <b/>
            <sz val="9"/>
            <rFont val="Tahoma"/>
            <family val="2"/>
          </rPr>
          <t>Ivana Sbarassa:</t>
        </r>
        <r>
          <rPr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contratto 741/189 ROSA EDILIZIA 
contartto 792/240 Z.B. SOCIETA' CONSORTILE</t>
        </r>
      </text>
    </comment>
    <comment ref="AB4" authorId="0">
      <text>
        <r>
          <rPr>
            <b/>
            <sz val="9"/>
            <rFont val="Tahoma"/>
            <family val="2"/>
          </rPr>
          <t>Ivana Sbarassa:</t>
        </r>
        <r>
          <rPr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contratto 741/189 ROSA EDILIZIA 
contartto 792/240 Z.B. SOCIETA' CONSORTILE</t>
        </r>
      </text>
    </comment>
    <comment ref="AK4" authorId="0">
      <text>
        <r>
          <rPr>
            <b/>
            <sz val="9"/>
            <rFont val="Tahoma"/>
            <family val="2"/>
          </rPr>
          <t>Ivana Sbarassa:</t>
        </r>
        <r>
          <rPr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verbale di somma urgenza del 16/02/2017 ditta Rosa Edilizia 
verbale di somma urgenza del 18/08/2018 ditta Z.B. società consortile
verbale di somma urgenza del 25/10/2018  RTI - SAC- IANNINI -DP RESTAURO</t>
        </r>
      </text>
    </comment>
    <comment ref="X5" authorId="0">
      <text>
        <r>
          <rPr>
            <b/>
            <sz val="9"/>
            <rFont val="Tahoma"/>
            <family val="2"/>
          </rPr>
          <t>Ivana Sbarassa:</t>
        </r>
        <r>
          <rPr>
            <sz val="9"/>
            <rFont val="Tahoma"/>
            <family val="2"/>
          </rPr>
          <t xml:space="preserve">
DI LORENZO FRANCESCO  nomina del 17/04/2018
sostituito da
FINARELLI CLAUDIO nomina del 19/04/2018
MACRI' NICOLA  nomina il 03/06/2021</t>
        </r>
      </text>
    </comment>
    <comment ref="X14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D'Innocenzo 31/05/2013
Natalucci 30/03/2018</t>
        </r>
      </text>
    </comment>
    <comment ref="AM26" authorId="1">
      <text>
        <r>
          <rPr>
            <b/>
            <sz val="10"/>
            <rFont val="Tahoma"/>
            <family val="2"/>
          </rPr>
          <t xml:space="preserve">PAGATE DIRETTAMENTE DA CROSTA SENZA PASSARE PER L'UFFICIO BILANCIO:
DI PIETRO EMANUELA 
</t>
        </r>
        <r>
          <rPr>
            <sz val="10"/>
            <rFont val="Tahoma"/>
            <family val="2"/>
          </rPr>
          <t xml:space="preserve">fatt. n. 1 del 2/07/2013 </t>
        </r>
        <r>
          <rPr>
            <b/>
            <sz val="10"/>
            <rFont val="Tahoma"/>
            <family val="2"/>
          </rPr>
          <t xml:space="preserve">euro 4.320,00 </t>
        </r>
        <r>
          <rPr>
            <sz val="10"/>
            <rFont val="Tahoma"/>
            <family val="2"/>
          </rPr>
          <t xml:space="preserve">( 3.600+ rit. d'acconto euro 720,00)
</t>
        </r>
        <r>
          <rPr>
            <b/>
            <sz val="10"/>
            <rFont val="Tahoma"/>
            <family val="2"/>
          </rPr>
          <t xml:space="preserve">LIBRERIA PIROLA </t>
        </r>
        <r>
          <rPr>
            <sz val="10"/>
            <rFont val="Tahoma"/>
            <family val="2"/>
          </rPr>
          <t xml:space="preserve"> 
fatt. n. 750 del 10/07/2013 </t>
        </r>
        <r>
          <rPr>
            <b/>
            <sz val="10"/>
            <rFont val="Tahoma"/>
            <family val="2"/>
          </rPr>
          <t xml:space="preserve">euro 1.232,09 
MANZONI  </t>
        </r>
        <r>
          <rPr>
            <sz val="10"/>
            <rFont val="Tahoma"/>
            <family val="2"/>
          </rPr>
          <t xml:space="preserve">fatt. n. 201718 del 31/07/2013 </t>
        </r>
        <r>
          <rPr>
            <b/>
            <sz val="10"/>
            <rFont val="Tahoma"/>
            <family val="2"/>
          </rPr>
          <t>euro 1.454,42 
_______________________________</t>
        </r>
        <r>
          <rPr>
            <sz val="10"/>
            <rFont val="Tahoma"/>
            <family val="2"/>
          </rPr>
          <t>____________________________________</t>
        </r>
        <r>
          <rPr>
            <b/>
            <sz val="10"/>
            <rFont val="Tahoma"/>
            <family val="2"/>
          </rPr>
          <t xml:space="preserve">
-------------------------------------
GIRARDINI LUIGI  euro 2.760,00 (anticipazione del 75% su rimborso spese di missione per commissione gara)
GAUDINI GIANNA euro 1.587,00
anticipazione del 75% su rimborso spese di missione per commissione gara) 
pagato euro 28,60 a saldo spese effettuate per missioni 
ABRUZZO TEST SRL </t>
        </r>
        <r>
          <rPr>
            <sz val="10"/>
            <rFont val="Tahoma"/>
            <family val="2"/>
          </rPr>
          <t xml:space="preserve">fatt. n. 837 del 29/10/2013 </t>
        </r>
        <r>
          <rPr>
            <b/>
            <sz val="10"/>
            <rFont val="Tahoma"/>
            <family val="2"/>
          </rPr>
          <t xml:space="preserve">euro 39.248,00 (pagato € 36,00 in meno )
SARCINA FRANCESCOO SAVERIO  
</t>
        </r>
        <r>
          <rPr>
            <sz val="10"/>
            <rFont val="Tahoma"/>
            <family val="2"/>
          </rPr>
          <t xml:space="preserve">fatt. n. 47 del 28/11/2013 </t>
        </r>
        <r>
          <rPr>
            <b/>
            <sz val="10"/>
            <rFont val="Tahoma"/>
            <family val="2"/>
          </rPr>
          <t xml:space="preserve">euro 33.765,39
AIELLI ALESSANDRA  </t>
        </r>
        <r>
          <rPr>
            <sz val="10"/>
            <rFont val="Tahoma"/>
            <family val="2"/>
          </rPr>
          <t>parcella n. 1 del 7/01/2014</t>
        </r>
        <r>
          <rPr>
            <b/>
            <sz val="10"/>
            <rFont val="Tahoma"/>
            <family val="2"/>
          </rPr>
          <t xml:space="preserve"> euro 15.045,00
DEL CANE ALESSANDRA </t>
        </r>
        <r>
          <rPr>
            <sz val="10"/>
            <rFont val="Tahoma"/>
            <family val="2"/>
          </rPr>
          <t xml:space="preserve">ricevuta di pagamento del 17/12/2013 </t>
        </r>
        <r>
          <rPr>
            <b/>
            <sz val="10"/>
            <rFont val="Tahoma"/>
            <family val="2"/>
          </rPr>
          <t xml:space="preserve">euro 5.000,00
SANSONE GIUSEPPE- </t>
        </r>
        <r>
          <rPr>
            <sz val="10"/>
            <rFont val="Tahoma"/>
            <family val="2"/>
          </rPr>
          <t xml:space="preserve">ricevuta di pagamento del 03/03/2014 </t>
        </r>
        <r>
          <rPr>
            <b/>
            <sz val="10"/>
            <rFont val="Tahoma"/>
            <family val="2"/>
          </rPr>
          <t xml:space="preserve">euro 11.724,33
</t>
        </r>
        <r>
          <rPr>
            <sz val="10"/>
            <rFont val="Tahoma"/>
            <family val="2"/>
          </rPr>
          <t xml:space="preserve">(7586,33+689,67+2069,00+1379,33)
</t>
        </r>
        <r>
          <rPr>
            <b/>
            <sz val="10"/>
            <rFont val="Tahoma"/>
            <family val="2"/>
          </rPr>
          <t xml:space="preserve">
CREMA FULVIA -incarico prot. n. 4399 del 01/07/2014</t>
        </r>
        <r>
          <rPr>
            <sz val="10"/>
            <rFont val="Tahoma"/>
            <family val="2"/>
          </rPr>
          <t xml:space="preserve">
fatt. n 1/E del 01/04/2015  € 2.537,60( 2.212,60 + rit. d'acc. € 416,00) cantiere S. Silvestro
fatt. n 3/E del 01/04/2015  € 2.537,60 ( 2.212,60 + rit. d'acc. € 416,00)cantiere S. Silvestro
fatt. n 5/E del 24/06/2015  € 2.537,60( 2.212,60 + rit. d'acc. € 416,00) cantiere S. Silvestro
fatt. 8/e del 02/09/2015 € 2.537,60 (2.121,60+ rit. d'acc. 416,00) cantiere S. Silvestro
</t>
        </r>
        <r>
          <rPr>
            <b/>
            <sz val="10"/>
            <rFont val="Tahoma"/>
            <family val="2"/>
          </rPr>
          <t xml:space="preserve">TECNO ART SRL INCARICO DEL 4/07/2013 PROT. N. 4808 - </t>
        </r>
        <r>
          <rPr>
            <sz val="10"/>
            <rFont val="Tahoma"/>
            <family val="2"/>
          </rPr>
          <t xml:space="preserve">
fatt. n. 5 del 9/12/2014 € 18.867,06 ( 15.893,06 + rit. d'acc. 2.974,00)
</t>
        </r>
        <r>
          <rPr>
            <b/>
            <sz val="10"/>
            <rFont val="Tahoma"/>
            <family val="2"/>
          </rPr>
          <t xml:space="preserve">ANDREA MEZZAROMA </t>
        </r>
        <r>
          <rPr>
            <sz val="10"/>
            <rFont val="Tahoma"/>
            <family val="2"/>
          </rPr>
          <t xml:space="preserve">- fatt. n. 5 del 9/12/2014 € 18.867,06
</t>
        </r>
        <r>
          <rPr>
            <b/>
            <sz val="10"/>
            <rFont val="Tahoma"/>
            <family val="2"/>
          </rPr>
          <t xml:space="preserve">RTI GASPARI GABRIELE SRL/L'OFFICINA CONSORZIO - CONTRATTO N. 683/131 DEL 5/12/2016
</t>
        </r>
        <r>
          <rPr>
            <sz val="10"/>
            <rFont val="Tahoma"/>
            <family val="2"/>
          </rPr>
          <t xml:space="preserve">fatt. n. 19/E DEL 5/12/2016 € 1.175.654,76 I SAl
CERTIFICATO DI PAGAMENTO DEL 14/03/2017 € 963.082,16 II SAL 
CERIFICATO DI PAGAMENTO DEL 04/07/2017 fatt. n. 15/E del 13/07/2017  €  388.417,95 III SAL 
CERTIFICATO DI PAGAMENTO DEL 07/11/2017 € 963.959,20 IV SAL 
CERTIFICATO DI PAGAMENTO DEL 31/07/2018 € 910.917,23 V SAL 
CERTIFICATO DI PAGAMENTO DEL 22/02/2019  € 303.194,56 VI SAL 
CERTIFICATO DI PAGAMENTO DEL31/07/2019   € 492.664,83  VII   e ULT. SAL
fatt. n. 48 del 28/04/2020 € 26.120.05 SAL FINALE 
</t>
        </r>
        <r>
          <rPr>
            <b/>
            <sz val="10"/>
            <rFont val="Tahoma"/>
            <family val="2"/>
          </rPr>
          <t xml:space="preserve">LAVORI IN ECONOMIA - LISTA N. 1 - ORDINE DI SERVIZIO DEL 27/05/2020 
</t>
        </r>
        <r>
          <rPr>
            <sz val="10"/>
            <rFont val="Tahoma"/>
            <family val="2"/>
          </rPr>
          <t xml:space="preserve">fatt. n. 72 del 17/09/2019 € 15.903,20 SALDO 
</t>
        </r>
        <r>
          <rPr>
            <b/>
            <sz val="10"/>
            <rFont val="Tahoma"/>
            <family val="2"/>
          </rPr>
          <t>LAVORI IN ECONOMIA - LISTA N. 2 - ORDINE DI SERVIZIO DEL 20/11/2019</t>
        </r>
        <r>
          <rPr>
            <sz val="10"/>
            <rFont val="Tahoma"/>
            <family val="2"/>
          </rPr>
          <t xml:space="preserve">
fatt. n. 49 del 28/04/2020 €  6.127,73  SALDO
</t>
        </r>
        <r>
          <rPr>
            <b/>
            <sz val="10"/>
            <rFont val="Tahoma"/>
            <family val="2"/>
          </rPr>
          <t xml:space="preserve"> RICHIESTA INTERESSI PER RITARDATO PAGAMENTO  PARERE AVV. DELLO STATO ACQUISITA AL PROT. N. 3947 DEL 22/09/2021</t>
        </r>
        <r>
          <rPr>
            <sz val="10"/>
            <rFont val="Tahoma"/>
            <family val="2"/>
          </rPr>
          <t xml:space="preserve">
fatt. n. 87 del 20/05/2022 € 37.166,23  SALDO
</t>
        </r>
        <r>
          <rPr>
            <b/>
            <sz val="10"/>
            <rFont val="Tahoma"/>
            <family val="2"/>
          </rPr>
          <t xml:space="preserve">CAROSA RICCARDO INCARICO DEL 20/06/2016 PROT. N. 3134
</t>
        </r>
        <r>
          <rPr>
            <sz val="10"/>
            <rFont val="Tahoma"/>
            <family val="2"/>
          </rPr>
          <t xml:space="preserve">fatt. n. 3 del 6/10/2016 € 8.820,00 I acconto
fatt. n. 1 del 3/03/2017 € 12.096,00 II ACCONTO
fatt. n. 3 del 14/12/2017 € 3.150,00 III ACCONTO
fatt. n. 1 del 04/12/2018 € 5.124,00 IV ACCONTO
fatt. n. 1 del 22/07/2019 € 1.000,00 SALDO </t>
        </r>
        <r>
          <rPr>
            <b/>
            <sz val="10"/>
            <rFont val="Tahoma"/>
            <family val="2"/>
          </rPr>
          <t xml:space="preserve">
EUROS - LETTERA DI INCARICO REP. 429 
</t>
        </r>
        <r>
          <rPr>
            <sz val="10"/>
            <rFont val="Tahoma"/>
            <family val="2"/>
          </rPr>
          <t>fatt. n. 4 del 3/10/2017 € 12.503,07 saldo</t>
        </r>
        <r>
          <rPr>
            <b/>
            <sz val="10"/>
            <rFont val="Tahoma"/>
            <family val="2"/>
          </rPr>
          <t xml:space="preserve">
EUROS - LETTERA DI INCARICO DEL 11/10/2016 PROT. N. 4525
</t>
        </r>
        <r>
          <rPr>
            <sz val="10"/>
            <rFont val="Tahoma"/>
            <family val="2"/>
          </rPr>
          <t xml:space="preserve">fatt. n. 5 del 3/10/2017 € 5.075,20 saldo </t>
        </r>
        <r>
          <rPr>
            <b/>
            <sz val="10"/>
            <rFont val="Tahoma"/>
            <family val="2"/>
          </rPr>
          <t xml:space="preserve">
SM INGEGNERIA SRL -  pregettazione definitiva , esecutiva e coord. sicurezza -(contratto rep n. 683/131)
</t>
        </r>
        <r>
          <rPr>
            <sz val="10"/>
            <rFont val="Tahoma"/>
            <family val="2"/>
          </rPr>
          <t xml:space="preserve">fatt. n. 27/PA del 27/12/2016 € 168.116,00 - SALDO 
</t>
        </r>
        <r>
          <rPr>
            <b/>
            <sz val="10"/>
            <rFont val="Tahoma"/>
            <family val="2"/>
          </rPr>
          <t xml:space="preserve">SEL COPY
</t>
        </r>
        <r>
          <rPr>
            <sz val="10"/>
            <rFont val="Tahoma"/>
            <family val="2"/>
          </rPr>
          <t xml:space="preserve">fatt. n. 122 del 17/12/2018  € 120,00
fatt. n. 11 del 16/04/2019 € 525,00
</t>
        </r>
        <r>
          <rPr>
            <b/>
            <sz val="10"/>
            <rFont val="Tahoma"/>
            <family val="2"/>
          </rPr>
          <t>TIESSE SRL - AFFIDAMENTO INCARICO PER FORNITURA DEL 04/06/2019 PROT. N. 2360</t>
        </r>
        <r>
          <rPr>
            <sz val="10"/>
            <rFont val="Tahoma"/>
            <family val="2"/>
          </rPr>
          <t xml:space="preserve">
fatt. n. 1/PA del 28/06/2019 € 19.495,60 </t>
        </r>
        <r>
          <rPr>
            <b/>
            <sz val="10"/>
            <rFont val="Tahoma"/>
            <family val="2"/>
          </rPr>
          <t xml:space="preserve"> SALDO 
ARCHISTUDIO ASSOCIAZIONE PROFESSIONALE (Pantè Carmelo) . INCARICO DEL 14/11/2018 PROT. N. 3955 E INTEGRAZIONE INCARICO DEL 19/06/2019 PROT. N. 3042 -
</t>
        </r>
        <r>
          <rPr>
            <sz val="10"/>
            <rFont val="Tahoma"/>
            <family val="2"/>
          </rPr>
          <t xml:space="preserve">fatt. n. 8 del 29/07/2019 € 9.569,41 I ACCONTO 
fatt. n. 3 del 14/04/2020 € 34.356,26 SALDO
</t>
        </r>
        <r>
          <rPr>
            <b/>
            <sz val="10"/>
            <rFont val="Tahoma"/>
            <family val="2"/>
          </rPr>
          <t xml:space="preserve">PUGLIA GUSEPPE - DETERMINA AFFIDAMENTO INCARICO N. 84 DEL 26/06/2019 </t>
        </r>
        <r>
          <rPr>
            <sz val="10"/>
            <rFont val="Tahoma"/>
            <family val="2"/>
          </rPr>
          <t xml:space="preserve">
fatt. n. 17 del 04/09/2019 € 2.080,00 - SALDO 
</t>
        </r>
        <r>
          <rPr>
            <b/>
            <sz val="10"/>
            <rFont val="Tahoma"/>
            <family val="2"/>
          </rPr>
          <t>CATANIA MAURIZIO - INCARICO DEL 13/07/2018 PROT. N. 2366 E INTEGRAZIONE DEL 12/07/2019 PROT. N. 3044</t>
        </r>
        <r>
          <rPr>
            <sz val="10"/>
            <rFont val="Tahoma"/>
            <family val="2"/>
          </rPr>
          <t xml:space="preserve">
fatt. n. 1 del 14/04/2020 € 27.025,06 SALDO 
</t>
        </r>
        <r>
          <rPr>
            <b/>
            <sz val="10"/>
            <rFont val="Tahoma"/>
            <family val="2"/>
          </rPr>
          <t>NEGRINI TIZIANA INCARICO DEL 13/07/2018 PROT. N. 2366 E INTEGRAZIONE DEL 12/07/2019 PROT. N. 3043</t>
        </r>
        <r>
          <rPr>
            <sz val="10"/>
            <rFont val="Tahoma"/>
            <family val="2"/>
          </rPr>
          <t xml:space="preserve">
fatt. n. 2 del 15/04/2020 € 24.292,31  SALDO 
</t>
        </r>
        <r>
          <rPr>
            <b/>
            <sz val="10"/>
            <rFont val="Tahoma"/>
            <family val="2"/>
          </rPr>
          <t xml:space="preserve">PORZIELLA PANFILO 
</t>
        </r>
        <r>
          <rPr>
            <sz val="10"/>
            <rFont val="Tahoma"/>
            <family val="2"/>
          </rPr>
          <t xml:space="preserve">- Rimb. Spese di missione tabella del 30/01/2020 € 747,77 
Rimb. spese di missione tabella del 30/09/2020 € 59,00
</t>
        </r>
        <r>
          <rPr>
            <b/>
            <sz val="10"/>
            <rFont val="Tahoma"/>
            <family val="2"/>
          </rPr>
          <t xml:space="preserve">GIMAR SRL ORDINE DI ACQUISTO MEPA TRATTATIVA 1374987 (utilizzo 20% del 2% incentivo alla progettazione D.L.gs 50/2016 art. 113 comma 4)
</t>
        </r>
        <r>
          <rPr>
            <sz val="10"/>
            <rFont val="Tahoma"/>
            <family val="2"/>
          </rPr>
          <t xml:space="preserve">fatt. n. 072000420 del 31/08/2020 € 23.790,00 </t>
        </r>
        <r>
          <rPr>
            <b/>
            <sz val="10"/>
            <rFont val="Tahoma"/>
            <family val="2"/>
          </rPr>
          <t xml:space="preserve"> SALDO
TEXTUS EDIZIONI  DI CARROCCIA EDOARDO INCARICO DEL 14/10/2020 PROT. 3188 
</t>
        </r>
        <r>
          <rPr>
            <sz val="10"/>
            <rFont val="Tahoma"/>
            <family val="2"/>
          </rPr>
          <t xml:space="preserve">fatt. 10 del 09/12/2020  I ACCONTO
</t>
        </r>
        <r>
          <rPr>
            <b/>
            <sz val="10"/>
            <rFont val="Tahoma"/>
            <family val="2"/>
          </rPr>
          <t xml:space="preserve">INCENTIVO ALLA PROGETTAZIONE </t>
        </r>
        <r>
          <rPr>
            <sz val="10"/>
            <rFont val="Tahoma"/>
            <family val="2"/>
          </rPr>
          <t>TABELLA DEL 11/02/2021 € 89.732,88</t>
        </r>
      </text>
    </comment>
    <comment ref="AL4" authorId="0">
      <text>
        <r>
          <rPr>
            <b/>
            <sz val="10"/>
            <rFont val="Tahoma"/>
            <family val="2"/>
          </rPr>
          <t>SCORRANO ANDREA - INCARICO DEL 23/02/2017</t>
        </r>
        <r>
          <rPr>
            <sz val="10"/>
            <rFont val="Tahoma"/>
            <family val="2"/>
          </rPr>
          <t xml:space="preserve">
fatt. n. 1 del 16/05/2018 € 14.562,00  SALDO 
</t>
        </r>
        <r>
          <rPr>
            <b/>
            <sz val="10"/>
            <rFont val="Tahoma"/>
            <family val="2"/>
          </rPr>
          <t xml:space="preserve">ROSA EDILIZIA - CONTRATTO REP N. 741/189 (verbale di somma urgenza del 16/02/2017)
</t>
        </r>
        <r>
          <rPr>
            <sz val="10"/>
            <rFont val="Tahoma"/>
            <family val="2"/>
          </rPr>
          <t xml:space="preserve">fatt. n. 8 del 22/12/2017 € 350.880,78 - I  e ULT. SAL 
</t>
        </r>
        <r>
          <rPr>
            <b/>
            <sz val="10"/>
            <rFont val="Tahoma"/>
            <family val="2"/>
          </rPr>
          <t>Z.B. SOCIETA' CONSORTILE - CONTRATTO REP. N. 792/240 (verbale di somma urgenza del 18/08/2018)</t>
        </r>
        <r>
          <rPr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fatt. n. 1 del 10/12/2018  € 148.736,96 I SAL 
fatt. n. 1 del 25/01/2019 € 123.973,32 II SAL 
fatt. n. 5 dlel 19/04/2019 € 63.653,08 SAL FINALE
</t>
        </r>
        <r>
          <rPr>
            <b/>
            <sz val="10"/>
            <rFont val="Tahoma"/>
            <family val="2"/>
          </rPr>
          <t xml:space="preserve">
SCORRANO ANDREA - INCARICO DEL 10/03/2018</t>
        </r>
        <r>
          <rPr>
            <sz val="10"/>
            <rFont val="Tahoma"/>
            <family val="2"/>
          </rPr>
          <t xml:space="preserve">
fatt. n. 1 del 16/05/2018 € 34.320,00  I ACCONTO (pagato con anticiapazione di tesoreria)
fatt.n. 2 del 22/08/2019 € 4680,00 - SALDO
</t>
        </r>
        <r>
          <rPr>
            <b/>
            <sz val="10"/>
            <rFont val="Tahoma"/>
            <family val="2"/>
          </rPr>
          <t xml:space="preserve">ROCCHI PAOLO - INCARICO DEL 23/02/2019 </t>
        </r>
        <r>
          <rPr>
            <sz val="10"/>
            <rFont val="Tahoma"/>
            <family val="2"/>
          </rPr>
          <t xml:space="preserve">
fatt. n. 15 del 19/09/2019 € 28.548,00 I ACCONTO
</t>
        </r>
        <r>
          <rPr>
            <b/>
            <sz val="10"/>
            <rFont val="Tahoma"/>
            <family val="2"/>
          </rPr>
          <t>ARCHEORE SRL CONTRATTO REP N. 808/256</t>
        </r>
        <r>
          <rPr>
            <sz val="10"/>
            <rFont val="Tahoma"/>
            <family val="2"/>
          </rPr>
          <t xml:space="preserve">
fatt. n. 2/PA del 09/03/2020 € 91.435,31 I e Unico SAL
</t>
        </r>
        <r>
          <rPr>
            <b/>
            <sz val="10"/>
            <rFont val="Tahoma"/>
            <family val="2"/>
          </rPr>
          <t xml:space="preserve">RTI - SAC SPA - IANNINI SRL - D.P. RESTAURO SNC - VERBALE DI SOMMA URGENZA DEL 25/10/2018
</t>
        </r>
        <r>
          <rPr>
            <sz val="10"/>
            <rFont val="Tahoma"/>
            <family val="2"/>
          </rPr>
          <t xml:space="preserve">IANNINI fatt. n. 1 del 3/03/2021 € 55.283,21
SAC fatt. n. 98 del 3/03/2021 € 72.293,43
DP RESTAURO fatt. n. 6 del 3/03/2021 € 14.175,18    </t>
        </r>
        <r>
          <rPr>
            <b/>
            <sz val="10"/>
            <rFont val="Tahoma"/>
            <family val="2"/>
          </rPr>
          <t>totale € 141.751,82</t>
        </r>
        <r>
          <rPr>
            <sz val="10"/>
            <rFont val="Tahoma"/>
            <family val="2"/>
          </rPr>
          <t xml:space="preserve">
</t>
        </r>
      </text>
    </comment>
    <comment ref="AL5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IUAV VENEZIA -</t>
        </r>
        <r>
          <rPr>
            <sz val="10"/>
            <rFont val="Tahoma"/>
            <family val="2"/>
          </rPr>
          <t xml:space="preserve"> fatt. n. 458 del 13/10/2013 euro </t>
        </r>
        <r>
          <rPr>
            <b/>
            <sz val="10"/>
            <rFont val="Tahoma"/>
            <family val="2"/>
          </rPr>
          <t>76.230,00</t>
        </r>
        <r>
          <rPr>
            <sz val="10"/>
            <rFont val="Tahoma"/>
            <family val="2"/>
          </rPr>
          <t xml:space="preserve"> (50% dell'importo totale di euro 152.460,00 quota parte con San Pietro a Coppito vedi nota del Direttore Regionale n. 7490 del 23/10/2013)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PROMEIDA : </t>
        </r>
        <r>
          <rPr>
            <sz val="10"/>
            <rFont val="Tahoma"/>
            <family val="2"/>
          </rPr>
          <t xml:space="preserve">FATT. N. 28 DEL 8/05/2013 € 48.070,88
</t>
        </r>
        <r>
          <rPr>
            <sz val="9"/>
            <rFont val="Tahoma"/>
            <family val="2"/>
          </rPr>
          <t xml:space="preserve">
</t>
        </r>
      </text>
    </comment>
    <comment ref="AL6" authorId="1">
      <text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STUDIO DI ARCHITETTURA di Cacciari Fabio</t>
        </r>
        <r>
          <rPr>
            <b/>
            <sz val="10"/>
            <rFont val="Tahoma"/>
            <family val="2"/>
          </rPr>
          <t xml:space="preserve"> INCARICO prot. n.  2176 del 04/04/2013 
</t>
        </r>
        <r>
          <rPr>
            <sz val="10"/>
            <rFont val="Tahoma"/>
            <family val="2"/>
          </rPr>
          <t>fattura n.27 del 07/11/2013</t>
        </r>
        <r>
          <rPr>
            <b/>
            <sz val="10"/>
            <rFont val="Tahoma"/>
            <family val="2"/>
          </rPr>
          <t xml:space="preserve"> euro 16.875,04 </t>
        </r>
        <r>
          <rPr>
            <sz val="10"/>
            <rFont val="Tahoma"/>
            <family val="2"/>
          </rPr>
          <t xml:space="preserve">( 14.215,04 + rit. d'acconto euro 2.660,00) </t>
        </r>
        <r>
          <rPr>
            <b/>
            <sz val="10"/>
            <rFont val="Tahoma"/>
            <family val="2"/>
          </rPr>
          <t>I ACCONTO</t>
        </r>
        <r>
          <rPr>
            <sz val="10"/>
            <rFont val="Tahoma"/>
            <family val="2"/>
          </rPr>
          <t xml:space="preserve">
fattura  n. 2/PA del 6/07/2015 € 10.150,40 (€ 8.550,40 + rit. d'acconto 1.600,00) </t>
        </r>
        <r>
          <rPr>
            <b/>
            <sz val="10"/>
            <rFont val="Tahoma"/>
            <family val="2"/>
          </rPr>
          <t xml:space="preserve">II ACCONTO 
</t>
        </r>
        <r>
          <rPr>
            <sz val="10"/>
            <rFont val="Tahoma"/>
            <family val="2"/>
          </rPr>
          <t>fattura n. 1/PA del 28/05/2019 € 7.019,00</t>
        </r>
        <r>
          <rPr>
            <b/>
            <sz val="10"/>
            <rFont val="Tahoma"/>
            <family val="2"/>
          </rPr>
          <t xml:space="preserve">  SALDO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LABORTEC CSM srl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fattura17 del 13/09/2013 </t>
        </r>
        <r>
          <rPr>
            <b/>
            <sz val="10"/>
            <rFont val="Tahoma"/>
            <family val="2"/>
          </rPr>
          <t xml:space="preserve">euro 21.973,60
</t>
        </r>
        <r>
          <rPr>
            <b/>
            <sz val="12"/>
            <rFont val="Tahoma"/>
            <family val="2"/>
          </rPr>
          <t xml:space="preserve">NUSCA EMILIO INCARICO  prot. n. 2045 del 28/03/2013
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fatt. n. 1 del 3/01/2014 </t>
        </r>
        <r>
          <rPr>
            <b/>
            <sz val="10"/>
            <rFont val="Tahoma"/>
            <family val="2"/>
          </rPr>
          <t>euro 35.440,12</t>
        </r>
        <r>
          <rPr>
            <sz val="10"/>
            <rFont val="Tahoma"/>
            <family val="2"/>
          </rPr>
          <t xml:space="preserve"> ( 29.853,72 + rit. d'acconto euro 5.586,40)
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NUSCA EMILIO -INCARICO DEL 31/03/2014</t>
        </r>
        <r>
          <rPr>
            <sz val="12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fatt. n. 1 del 30/03/2015 € 11.330,68 ( 9.544,63 + rit. d'acc. € 1.786,05)
</t>
        </r>
        <r>
          <rPr>
            <b/>
            <sz val="12"/>
            <rFont val="Tahoma"/>
            <family val="2"/>
          </rPr>
          <t xml:space="preserve">C. e R.M. SRL . </t>
        </r>
        <r>
          <rPr>
            <b/>
            <sz val="10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fatt. n. 3 del 6/02/2014  </t>
        </r>
        <r>
          <rPr>
            <b/>
            <sz val="10"/>
            <rFont val="Tahoma"/>
            <family val="2"/>
          </rPr>
          <t>euro 66.438,87</t>
        </r>
        <r>
          <rPr>
            <sz val="10"/>
            <rFont val="Tahoma"/>
            <family val="2"/>
          </rPr>
          <t xml:space="preserve"> (anticipazione 10% legge 98/2013  art. 26 ter)
fatt. n. 6 del 19/03/2014  </t>
        </r>
        <r>
          <rPr>
            <b/>
            <sz val="10"/>
            <rFont val="Tahoma"/>
            <family val="2"/>
          </rPr>
          <t xml:space="preserve">€ 88.788,70 </t>
        </r>
        <r>
          <rPr>
            <sz val="10"/>
            <rFont val="Tahoma"/>
            <family val="2"/>
          </rPr>
          <t xml:space="preserve"> I SAL 
fatt. n. 17 del 23/09/2014  </t>
        </r>
        <r>
          <rPr>
            <b/>
            <sz val="10"/>
            <rFont val="Tahoma"/>
            <family val="2"/>
          </rPr>
          <t xml:space="preserve">€ 86.933,00  </t>
        </r>
        <r>
          <rPr>
            <sz val="10"/>
            <rFont val="Tahoma"/>
            <family val="2"/>
          </rPr>
          <t>II SAL 
fatt. n. 5/PA del 28/10/2014</t>
        </r>
        <r>
          <rPr>
            <b/>
            <sz val="10"/>
            <rFont val="Tahoma"/>
            <family val="2"/>
          </rPr>
          <t xml:space="preserve"> € 229.555,70 </t>
        </r>
        <r>
          <rPr>
            <sz val="10"/>
            <rFont val="Tahoma"/>
            <family val="2"/>
          </rPr>
          <t xml:space="preserve"> III SAL 
Fatt. presso uff. rag. certificato di pagamento del 25/03/2015 </t>
        </r>
        <r>
          <rPr>
            <b/>
            <sz val="10"/>
            <rFont val="Tahoma"/>
            <family val="2"/>
          </rPr>
          <t xml:space="preserve">€ 99.029,70 IV SAL
</t>
        </r>
        <r>
          <rPr>
            <sz val="10"/>
            <rFont val="Tahoma"/>
            <family val="2"/>
          </rPr>
          <t>fatt. n. 5 del 1/07/2015</t>
        </r>
        <r>
          <rPr>
            <b/>
            <sz val="10"/>
            <rFont val="Tahoma"/>
            <family val="2"/>
          </rPr>
          <t xml:space="preserve"> € 98.313,60 V SAL 
</t>
        </r>
        <r>
          <rPr>
            <sz val="10"/>
            <rFont val="Tahoma"/>
            <family val="2"/>
          </rPr>
          <t xml:space="preserve">fatt. n. 9 del 6/11/2015   </t>
        </r>
        <r>
          <rPr>
            <b/>
            <sz val="10"/>
            <rFont val="Tahoma"/>
            <family val="2"/>
          </rPr>
          <t xml:space="preserve">€ 150.265,50 VI SAL
</t>
        </r>
        <r>
          <rPr>
            <sz val="10"/>
            <rFont val="Tahoma"/>
            <family val="2"/>
          </rPr>
          <t xml:space="preserve">certificato di pagamento n. 7 del 16/11/2015  </t>
        </r>
        <r>
          <rPr>
            <b/>
            <sz val="10"/>
            <rFont val="Tahoma"/>
            <family val="2"/>
          </rPr>
          <t xml:space="preserve">€ 47.557,40 VII  e ULTIMO 
</t>
        </r>
        <r>
          <rPr>
            <sz val="10"/>
            <rFont val="Tahoma"/>
            <family val="2"/>
          </rPr>
          <t xml:space="preserve">fatt. n. 5 del 26/04/2016 </t>
        </r>
        <r>
          <rPr>
            <b/>
            <sz val="10"/>
            <rFont val="Tahoma"/>
            <family val="2"/>
          </rPr>
          <t xml:space="preserve">€ 4.356,00 SAL FINALE </t>
        </r>
        <r>
          <rPr>
            <sz val="10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DI VINCENZO BERARDINO</t>
        </r>
        <r>
          <rPr>
            <sz val="12"/>
            <rFont val="Tahoma"/>
            <family val="2"/>
          </rPr>
          <t xml:space="preserve"> 
-</t>
        </r>
        <r>
          <rPr>
            <sz val="10"/>
            <rFont val="Tahoma"/>
            <family val="2"/>
          </rPr>
          <t xml:space="preserve">  € 28,00  rimborso spese missioni
</t>
        </r>
        <r>
          <rPr>
            <b/>
            <sz val="10"/>
            <rFont val="Tahoma"/>
            <family val="2"/>
          </rPr>
          <t>INCENTIVO ALLA PROGETTAZIONE</t>
        </r>
        <r>
          <rPr>
            <sz val="10"/>
            <rFont val="Tahoma"/>
            <family val="2"/>
          </rPr>
          <t xml:space="preserve"> tabelle di liquidazione del 3/12/2015 </t>
        </r>
        <r>
          <rPr>
            <b/>
            <sz val="10"/>
            <rFont val="Tahoma"/>
            <family val="2"/>
          </rPr>
          <t xml:space="preserve">€ 9.191,85
D'OLIMPIO SIMONA - INCARICO DEL 14/10/2015 
</t>
        </r>
        <r>
          <rPr>
            <sz val="10"/>
            <rFont val="Tahoma"/>
            <family val="2"/>
          </rPr>
          <t>fatt. n. 1 del 17/03/2016 € 1.248,00</t>
        </r>
        <r>
          <rPr>
            <b/>
            <sz val="10"/>
            <rFont val="Tahoma"/>
            <family val="2"/>
          </rPr>
          <t xml:space="preserve">
ANAC € 375,00
MARCHETTI MARCELLO 
</t>
        </r>
        <r>
          <rPr>
            <sz val="10"/>
            <rFont val="Tahoma"/>
            <family val="2"/>
          </rPr>
          <t>Rimborso spese di missione</t>
        </r>
        <r>
          <rPr>
            <b/>
            <sz val="10"/>
            <rFont val="Tahoma"/>
            <family val="2"/>
          </rPr>
          <t xml:space="preserve"> € 244,55
ANAC 225+225+225 = € 675,00 (non passati per uff. bilancio)</t>
        </r>
      </text>
    </comment>
    <comment ref="AL7" authorId="1">
      <text>
        <r>
          <rPr>
            <b/>
            <sz val="10"/>
            <rFont val="Tahoma"/>
            <family val="2"/>
          </rPr>
          <t>FATTURE NON PASSATE PER UFFICIO BILANCIO PAGATE DIRETTAMENTE DA CROSTA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LIBRERIA PIROLA ETRURIA </t>
        </r>
        <r>
          <rPr>
            <sz val="10"/>
            <rFont val="Tahoma"/>
            <family val="2"/>
          </rPr>
          <t>fatt. 747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del 10/07/2013 </t>
        </r>
        <r>
          <rPr>
            <b/>
            <sz val="10"/>
            <rFont val="Tahoma"/>
            <family val="2"/>
          </rPr>
          <t xml:space="preserve">euro 1253,06 </t>
        </r>
        <r>
          <rPr>
            <sz val="10"/>
            <rFont val="Tahoma"/>
            <family val="2"/>
          </rPr>
          <t>(BANDO DI GARA)</t>
        </r>
        <r>
          <rPr>
            <b/>
            <sz val="10"/>
            <rFont val="Tahoma"/>
            <family val="2"/>
          </rPr>
          <t xml:space="preserve">
MANZONI </t>
        </r>
        <r>
          <rPr>
            <sz val="10"/>
            <rFont val="Tahoma"/>
            <family val="2"/>
          </rPr>
          <t xml:space="preserve">fatt. 201717 del 31/07/2013 </t>
        </r>
        <r>
          <rPr>
            <b/>
            <sz val="10"/>
            <rFont val="Tahoma"/>
            <family val="2"/>
          </rPr>
          <t xml:space="preserve">euro 1454,42 </t>
        </r>
        <r>
          <rPr>
            <sz val="10"/>
            <rFont val="Tahoma"/>
            <family val="2"/>
          </rPr>
          <t xml:space="preserve">(BANDO DI GARA)
__________________________________________________________________________________________________-
</t>
        </r>
        <r>
          <rPr>
            <b/>
            <sz val="10"/>
            <rFont val="Tahoma"/>
            <family val="2"/>
          </rPr>
          <t xml:space="preserve">SANSONE GIUSEPPE </t>
        </r>
        <r>
          <rPr>
            <sz val="10"/>
            <rFont val="Tahoma"/>
            <family val="2"/>
          </rPr>
          <t>-commissione di gara  ricevuta:  compenso per prestazione profesionale del 20/01/2014 €</t>
        </r>
        <r>
          <rPr>
            <b/>
            <sz val="10"/>
            <rFont val="Tahoma"/>
            <family val="2"/>
          </rPr>
          <t>euro 11.724,33  (</t>
        </r>
        <r>
          <rPr>
            <sz val="10"/>
            <rFont val="Tahoma"/>
            <family val="2"/>
          </rPr>
          <t xml:space="preserve">7.586,33 + rit. d'acconto 2.069,00+  contributi a carico lav. 689,67 + contributi a carico amm/ne euro 1.379,33)
</t>
        </r>
        <r>
          <rPr>
            <b/>
            <sz val="10"/>
            <rFont val="Tahoma"/>
            <family val="2"/>
          </rPr>
          <t>ROTILIO MARIANNA: f</t>
        </r>
        <r>
          <rPr>
            <sz val="10"/>
            <rFont val="Tahoma"/>
            <family val="2"/>
          </rPr>
          <t>att. n. 23 del 5/12/2013</t>
        </r>
        <r>
          <rPr>
            <b/>
            <sz val="10"/>
            <rFont val="Tahoma"/>
            <family val="2"/>
          </rPr>
          <t xml:space="preserve"> euro 15.730,00 </t>
        </r>
        <r>
          <rPr>
            <sz val="10"/>
            <rFont val="Tahoma"/>
            <family val="2"/>
          </rPr>
          <t>( 13.250,49+rit. d'acconto euro 2.479,51)</t>
        </r>
        <r>
          <rPr>
            <b/>
            <sz val="10"/>
            <rFont val="Tahoma"/>
            <family val="2"/>
          </rPr>
          <t xml:space="preserve">
VISCONTI MARISA : euro 28,80 </t>
        </r>
        <r>
          <rPr>
            <sz val="10"/>
            <rFont val="Tahoma"/>
            <family val="2"/>
          </rPr>
          <t xml:space="preserve">rimborso missioni
</t>
        </r>
        <r>
          <rPr>
            <b/>
            <sz val="10"/>
            <rFont val="Tahoma"/>
            <family val="2"/>
          </rPr>
          <t>COLONICO PATRIZIIA euro 30,00</t>
        </r>
        <r>
          <rPr>
            <sz val="10"/>
            <rFont val="Tahoma"/>
            <family val="2"/>
          </rPr>
          <t xml:space="preserve"> rimborso missioni
</t>
        </r>
        <r>
          <rPr>
            <b/>
            <sz val="10"/>
            <rFont val="Tahoma"/>
            <family val="2"/>
          </rPr>
          <t>GIRARDINI LUIGI euro  448,00  + 244,60</t>
        </r>
        <r>
          <rPr>
            <sz val="10"/>
            <rFont val="Tahoma"/>
            <family val="2"/>
          </rPr>
          <t xml:space="preserve"> rimborso missioni
</t>
        </r>
        <r>
          <rPr>
            <b/>
            <sz val="10"/>
            <rFont val="Tahoma"/>
            <family val="2"/>
          </rPr>
          <t xml:space="preserve">SELF. COPY </t>
        </r>
        <r>
          <rPr>
            <sz val="10"/>
            <rFont val="Tahoma"/>
            <family val="2"/>
          </rPr>
          <t>fatt. n. 65 del 31/03/2014</t>
        </r>
        <r>
          <rPr>
            <b/>
            <sz val="10"/>
            <rFont val="Tahoma"/>
            <family val="2"/>
          </rPr>
          <t xml:space="preserve"> euro 3.763,00 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CIVITAREALE GABRIELLA .</t>
        </r>
        <r>
          <rPr>
            <sz val="10"/>
            <rFont val="Tahoma"/>
            <family val="2"/>
          </rPr>
          <t xml:space="preserve"> rimborso spese di missione e</t>
        </r>
        <r>
          <rPr>
            <b/>
            <sz val="10"/>
            <rFont val="Tahoma"/>
            <family val="2"/>
          </rPr>
          <t xml:space="preserve">uro 23,50
ROCCHI PAOLO -  </t>
        </r>
        <r>
          <rPr>
            <b/>
            <sz val="11"/>
            <rFont val="Tahoma"/>
            <family val="2"/>
          </rPr>
          <t xml:space="preserve"> contratto rep n. 608/48 art. 4 e art 6 </t>
        </r>
        <r>
          <rPr>
            <b/>
            <sz val="10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fatt. n. 25/pa DEL 9/07/2015 € 193.475,51  </t>
        </r>
        <r>
          <rPr>
            <b/>
            <sz val="11"/>
            <rFont val="Tahoma"/>
            <family val="2"/>
          </rPr>
          <t xml:space="preserve"> </t>
        </r>
        <r>
          <rPr>
            <sz val="11"/>
            <rFont val="Tahoma"/>
            <family val="2"/>
          </rPr>
          <t xml:space="preserve">(progettazione definitiva) SALDO 
</t>
        </r>
        <r>
          <rPr>
            <sz val="10"/>
            <rFont val="Tahoma"/>
            <family val="2"/>
          </rPr>
          <t>fatt. n. 9/PA del 26/04/2016        € 56.858,73</t>
        </r>
        <r>
          <rPr>
            <sz val="11"/>
            <rFont val="Tahoma"/>
            <family val="2"/>
          </rPr>
          <t xml:space="preserve"> (progettazione esecutiva) I ACCONTO
fatt. n. 2 del 12/03/2019 € 3.876,09 (progettazione esecutiva) SALDO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AI STUDIO  - </t>
        </r>
        <r>
          <rPr>
            <b/>
            <sz val="11"/>
            <rFont val="Tahoma"/>
            <family val="2"/>
          </rPr>
          <t xml:space="preserve">contratto rep n. 608/48 art. 4 e art 6 </t>
        </r>
        <r>
          <rPr>
            <sz val="10"/>
            <rFont val="Tahoma"/>
            <family val="2"/>
          </rPr>
          <t xml:space="preserve">
fatt. n. 3/PA del 15/07/2015 € 39.265,79</t>
        </r>
        <r>
          <rPr>
            <sz val="12"/>
            <rFont val="Tahoma"/>
            <family val="2"/>
          </rPr>
          <t xml:space="preserve">   (progettazione definitiva) SALDO 
fatt. n. 1/16 del 14/01/2016 € 29.255,67  (progettazione esecutiva SALDO  e coordinamento sicurezza I ACCONTO) 
fatt. n. 41 del 13/03/2019 € 24.485,49 ( coordinamento sicurezza i STRALCIO - SALDO ) 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STUDIO ALTIERI </t>
        </r>
        <r>
          <rPr>
            <b/>
            <sz val="11"/>
            <rFont val="Tahoma"/>
            <family val="2"/>
          </rPr>
          <t xml:space="preserve">contratto rep n. 608/48 art. 4 e art 6 </t>
        </r>
        <r>
          <rPr>
            <sz val="10"/>
            <rFont val="Tahoma"/>
            <family val="2"/>
          </rPr>
          <t xml:space="preserve">
fatt. n. 1 del 5/08/2015 € 6.222,00 </t>
        </r>
        <r>
          <rPr>
            <sz val="11"/>
            <rFont val="Tahoma"/>
            <family val="2"/>
          </rPr>
          <t xml:space="preserve">(progettazione definitiva) SALDO 
fatt. n. 4/E del  22/04/2016 € 1.866,60 (progettazione esecutiva) SALDO </t>
        </r>
        <r>
          <rPr>
            <b/>
            <sz val="11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DE CESARE GRAZIA </t>
        </r>
        <r>
          <rPr>
            <b/>
            <sz val="11"/>
            <rFont val="Tahoma"/>
            <family val="2"/>
          </rPr>
          <t xml:space="preserve">contratto rep n. 608/48 art. 4 e art 6 </t>
        </r>
        <r>
          <rPr>
            <b/>
            <sz val="10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fatt. n. 3/01 DEL 01/10/2015 € 4.270,00 </t>
        </r>
        <r>
          <rPr>
            <sz val="11"/>
            <rFont val="Tahoma"/>
            <family val="2"/>
          </rPr>
          <t xml:space="preserve">(progettazione definitiva) SALDO 
fatt. n. 5/01 del 22/04/2016 € 915,00 (progettazione esecutiva) SALDO </t>
        </r>
        <r>
          <rPr>
            <sz val="10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RTI SAC SPA (Capogruppo mandatariadell'RTI) contratto n. 600/48  e ATTO DI SOTTOMISSIONE 733/181</t>
        </r>
        <r>
          <rPr>
            <b/>
            <sz val="10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certificato di pagamento del 04/05/2017 € 850.930,28 </t>
        </r>
        <r>
          <rPr>
            <b/>
            <sz val="10"/>
            <rFont val="Tahoma"/>
            <family val="2"/>
          </rPr>
          <t xml:space="preserve"> I SAL </t>
        </r>
        <r>
          <rPr>
            <sz val="10"/>
            <rFont val="Tahoma"/>
            <family val="2"/>
          </rPr>
          <t xml:space="preserve">
certificato di pagamento del 29/09/2017 € 1.550.153,31 </t>
        </r>
        <r>
          <rPr>
            <b/>
            <sz val="10"/>
            <rFont val="Tahoma"/>
            <family val="2"/>
          </rPr>
          <t xml:space="preserve"> II SAL 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LAVORI IN ECONOMIA ODS1 - ODS2 - ODS3 - ODS4</t>
        </r>
        <r>
          <rPr>
            <sz val="10"/>
            <rFont val="Tahoma"/>
            <family val="2"/>
          </rPr>
          <t xml:space="preserve">-  € 241.184,69 
certificato di pagamento del 22/02/2018 € 1.020.136,04 </t>
        </r>
        <r>
          <rPr>
            <b/>
            <sz val="10"/>
            <rFont val="Tahoma"/>
            <family val="2"/>
          </rPr>
          <t xml:space="preserve"> III SAL </t>
        </r>
        <r>
          <rPr>
            <sz val="10"/>
            <rFont val="Tahoma"/>
            <family val="2"/>
          </rPr>
          <t xml:space="preserve">
certificato di pagamento del 14/12/2018 € 639.897,51 </t>
        </r>
        <r>
          <rPr>
            <b/>
            <sz val="10"/>
            <rFont val="Tahoma"/>
            <family val="2"/>
          </rPr>
          <t xml:space="preserve"> IV SAL 
</t>
        </r>
        <r>
          <rPr>
            <sz val="10"/>
            <rFont val="Tahoma"/>
            <family val="2"/>
          </rPr>
          <t xml:space="preserve">certificato di pagamento del 08/07/2020 € 11.120,04 V  e ULT. SAL 
</t>
        </r>
        <r>
          <rPr>
            <b/>
            <sz val="14"/>
            <rFont val="Tahoma"/>
            <family val="2"/>
          </rPr>
          <t xml:space="preserve">RTI SAC SPA (Capogruppo mandatariadell'RTI) contratto n. 805/253 
</t>
        </r>
        <r>
          <rPr>
            <sz val="10"/>
            <rFont val="Tahoma"/>
            <family val="2"/>
          </rPr>
          <t xml:space="preserve">certificato di pagamento del 08/07/2020 € 684.211,91   I SAL 
certificato di pagamento del 09/09/2020 € 357.204,64 II SAL 
</t>
        </r>
        <r>
          <rPr>
            <b/>
            <sz val="14"/>
            <rFont val="Tahoma"/>
            <family val="2"/>
          </rPr>
          <t xml:space="preserve">EUROS SRL - </t>
        </r>
        <r>
          <rPr>
            <b/>
            <sz val="10"/>
            <rFont val="Tahoma"/>
            <family val="2"/>
          </rPr>
          <t xml:space="preserve">
LETTERA DI INCARICO REP. N. 429 DEL 01/10/2013 </t>
        </r>
        <r>
          <rPr>
            <sz val="10"/>
            <rFont val="Tahoma"/>
            <family val="2"/>
          </rPr>
          <t xml:space="preserve">
fatt. n. 3 del 5/10/2017 € 18.754,62 - </t>
        </r>
        <r>
          <rPr>
            <b/>
            <sz val="10"/>
            <rFont val="Tahoma"/>
            <family val="2"/>
          </rPr>
          <t xml:space="preserve">SALDO 
LETTERA DI INCARICO REP. N. 5214 DEL 13/12/2019
</t>
        </r>
        <r>
          <rPr>
            <sz val="10"/>
            <rFont val="Tahoma"/>
            <family val="2"/>
          </rPr>
          <t xml:space="preserve">fatt. n. 6 del 17/01/2022  € 18.754,62 </t>
        </r>
        <r>
          <rPr>
            <b/>
            <sz val="10"/>
            <rFont val="Tahoma"/>
            <family val="2"/>
          </rPr>
          <t xml:space="preserve">- SALDO 
MAZZA ALESSANDRO - </t>
        </r>
        <r>
          <rPr>
            <sz val="10"/>
            <rFont val="Tahoma"/>
            <family val="2"/>
          </rPr>
          <t xml:space="preserve">rimb. spese di missione - tabella del 15/01/2019 € 324,40
</t>
        </r>
        <r>
          <rPr>
            <b/>
            <sz val="10"/>
            <rFont val="Tahoma"/>
            <family val="2"/>
          </rPr>
          <t xml:space="preserve">INCENTIVO ALLA PROGETTAZIONE </t>
        </r>
        <r>
          <rPr>
            <sz val="10"/>
            <rFont val="Tahoma"/>
            <family val="2"/>
          </rPr>
          <t xml:space="preserve">( incentivo riferito ai lavori eseguiti alla data del 31/03/2018) - </t>
        </r>
        <r>
          <rPr>
            <b/>
            <sz val="10"/>
            <rFont val="Tahoma"/>
            <family val="2"/>
          </rPr>
          <t>€ 37.677,49</t>
        </r>
        <r>
          <rPr>
            <sz val="10"/>
            <rFont val="Tahoma"/>
            <family val="2"/>
          </rPr>
          <t xml:space="preserve">
</t>
        </r>
      </text>
    </comment>
    <comment ref="AL8" authorId="0">
      <text>
        <r>
          <rPr>
            <b/>
            <sz val="10"/>
            <rFont val="Tahoma"/>
            <family val="2"/>
          </rPr>
          <t xml:space="preserve">LIBRERIA PIROLA ETRURIA - 
</t>
        </r>
        <r>
          <rPr>
            <sz val="10"/>
            <rFont val="Tahoma"/>
            <family val="2"/>
          </rPr>
          <t xml:space="preserve">fatt. n. 746 del 10/07/2013 euro 1.106,29 </t>
        </r>
        <r>
          <rPr>
            <b/>
            <sz val="10"/>
            <rFont val="Tahoma"/>
            <family val="2"/>
          </rPr>
          <t xml:space="preserve">
A. MANZONI  </t>
        </r>
        <r>
          <rPr>
            <sz val="10"/>
            <rFont val="Tahoma"/>
            <family val="2"/>
          </rPr>
          <t xml:space="preserve">fatt. n. 201714 del 31/07/2013 euro 1.454,42
</t>
        </r>
        <r>
          <rPr>
            <b/>
            <sz val="10"/>
            <rFont val="Tahoma"/>
            <family val="2"/>
          </rPr>
          <t xml:space="preserve">
IUAV VENEZIA 
</t>
        </r>
        <r>
          <rPr>
            <sz val="10"/>
            <rFont val="Tahoma"/>
            <family val="2"/>
          </rPr>
          <t xml:space="preserve">fatt. n. 458 del 13/10/2013 </t>
        </r>
        <r>
          <rPr>
            <b/>
            <sz val="10"/>
            <rFont val="Tahoma"/>
            <family val="2"/>
          </rPr>
          <t>euro 76.230,00</t>
        </r>
        <r>
          <rPr>
            <sz val="10"/>
            <rFont val="Tahoma"/>
            <family val="2"/>
          </rPr>
          <t xml:space="preserve"> (50% dell'importo totale di euro 152.460,00 quota parte con Santa Maria Paganica  vedi nota del Direttore Regionale n. 7490 del 23/10/2013)
</t>
        </r>
        <r>
          <rPr>
            <b/>
            <sz val="10"/>
            <rFont val="Tahoma"/>
            <family val="2"/>
          </rPr>
          <t xml:space="preserve">
STUDIO TECNICO DI INGEGNERIA ARCHITETTURA - </t>
        </r>
        <r>
          <rPr>
            <sz val="10"/>
            <rFont val="Tahoma"/>
            <family val="2"/>
          </rPr>
          <t xml:space="preserve">fatt. n. 3 del 26/03/2013 </t>
        </r>
        <r>
          <rPr>
            <b/>
            <sz val="10"/>
            <rFont val="Tahoma"/>
            <family val="2"/>
          </rPr>
          <t xml:space="preserve">euro 31.711,68
ROTILIO MARIANNA
 </t>
        </r>
        <r>
          <rPr>
            <sz val="10"/>
            <rFont val="Tahoma"/>
            <family val="2"/>
          </rPr>
          <t xml:space="preserve">fatt. n. 24 del 5/12/2013 </t>
        </r>
        <r>
          <rPr>
            <b/>
            <sz val="10"/>
            <rFont val="Tahoma"/>
            <family val="2"/>
          </rPr>
          <t>euro 15.730,00 (</t>
        </r>
        <r>
          <rPr>
            <sz val="10"/>
            <rFont val="Tahoma"/>
            <family val="2"/>
          </rPr>
          <t xml:space="preserve"> euro 13.250,49 + rit. d'acconto euro 2.479,51)
</t>
        </r>
        <r>
          <rPr>
            <b/>
            <sz val="10"/>
            <rFont val="Tahoma"/>
            <family val="2"/>
          </rPr>
          <t xml:space="preserve">ALOE' ALESSANDRA- 
euro 149, 00 </t>
        </r>
        <r>
          <rPr>
            <sz val="10"/>
            <rFont val="Tahoma"/>
            <family val="2"/>
          </rPr>
          <t xml:space="preserve">(rimborso spese sostenute per parteciazione commissione di gara)
</t>
        </r>
        <r>
          <rPr>
            <b/>
            <sz val="10"/>
            <rFont val="Tahoma"/>
            <family val="2"/>
          </rPr>
          <t xml:space="preserve">GAETANI MARIA </t>
        </r>
        <r>
          <rPr>
            <sz val="10"/>
            <rFont val="Tahoma"/>
            <family val="2"/>
          </rPr>
          <t xml:space="preserve">(rimborso spese di missione sostenute per partecipazione commissione di gara)
</t>
        </r>
        <r>
          <rPr>
            <b/>
            <sz val="10"/>
            <rFont val="Tahoma"/>
            <family val="2"/>
          </rPr>
          <t xml:space="preserve">SANTINI FRANCESCO </t>
        </r>
        <r>
          <rPr>
            <sz val="10"/>
            <rFont val="Tahoma"/>
            <family val="2"/>
          </rPr>
          <t xml:space="preserve">(rimborso spese di missione commissione gara ) € 559,26
</t>
        </r>
        <r>
          <rPr>
            <b/>
            <sz val="10"/>
            <rFont val="Tahoma"/>
            <family val="2"/>
          </rPr>
          <t>EUROS SRL - INCARICO REP. N. 429</t>
        </r>
        <r>
          <rPr>
            <sz val="10"/>
            <rFont val="Tahoma"/>
            <family val="2"/>
          </rPr>
          <t xml:space="preserve"> -
 FATT. N. 14 DEL 23/09/2014 € 15.628,84 (QUOTA PARTE PER S. PIETRO A COPPITO)
</t>
        </r>
        <r>
          <rPr>
            <b/>
            <sz val="10"/>
            <rFont val="Tahoma"/>
            <family val="2"/>
          </rPr>
          <t xml:space="preserve">VENICE PLAN DECRETO DEL DIR. REGI. DEL 25/03/2014
</t>
        </r>
        <r>
          <rPr>
            <sz val="10"/>
            <rFont val="Tahoma"/>
            <family val="2"/>
          </rPr>
          <t xml:space="preserve">fatt. n. 79 del 1/08/2014 € 112.853,68
fatt. n. 1 del 17/12/2014 € 23.699,27
fatt. n. 2 del 17/12/2014 € 31.599,04
fatt. n. 3 del 18/12/2014 € 23.699,27
</t>
        </r>
        <r>
          <rPr>
            <b/>
            <sz val="10"/>
            <rFont val="Tahoma"/>
            <family val="2"/>
          </rPr>
          <t xml:space="preserve">RTI IANNI ANGELO /SCIMIA ARTE E COSTRUZIONI contratto n. 558/6 </t>
        </r>
        <r>
          <rPr>
            <sz val="10"/>
            <rFont val="Tahoma"/>
            <family val="2"/>
          </rPr>
          <t xml:space="preserve">
fatt. elettronica presso uff. ragioneria € 422.724,78 I SAL 
fatt. n. 2/e del 2/10/2015 € 373103,72  II SAL
certificato di pagamento del 12/11/2015 € 323.201,27 III SAL
fatt. n. 1 del 5/05/2016 € 368.020,90 IV SAL 
certificato di pagamento del 28/09/2016 € 472.307,95 V SAL
 certificato di pagamento del 05/12/2016 € 368.382,30 VI SAL
certificato di pagamemto del 29/05/2017 € 507958,07 VII SAL 
certificato di pagamemto del13/12/2017 € 363.878,76 VIII SAL 
certificato di pagamento del 08/10/2018 € 373503,27 IX SAL 
certificato di pagamento del 23/05/2019 € 41.178,52  SAL FINALE 
</t>
        </r>
        <r>
          <rPr>
            <b/>
            <sz val="10"/>
            <rFont val="Tahoma"/>
            <family val="2"/>
          </rPr>
          <t>CACCIARI FABIO -incarico prot. n. 5057 del 31/07/2015</t>
        </r>
        <r>
          <rPr>
            <sz val="10"/>
            <rFont val="Tahoma"/>
            <family val="2"/>
          </rPr>
          <t xml:space="preserve">  
fatt. n. 3/PA del 6/07/2015 € 16.240,64 (€ 13.680,64 + RIT. D'ACCO. € 2.560,00) </t>
        </r>
        <r>
          <rPr>
            <b/>
            <sz val="10"/>
            <rFont val="Tahoma"/>
            <family val="2"/>
          </rPr>
          <t xml:space="preserve">I ACCONTO 
</t>
        </r>
        <r>
          <rPr>
            <sz val="10"/>
            <rFont val="Tahoma"/>
            <family val="2"/>
          </rPr>
          <t>fatt. n. 5/PA del 30/05/2019 € 32.608,16</t>
        </r>
        <r>
          <rPr>
            <b/>
            <sz val="10"/>
            <rFont val="Tahoma"/>
            <family val="2"/>
          </rPr>
          <t xml:space="preserve">  SALDO 
CREMA FULVIA - INCARICO PROT. N. 4399 DEL 01/07/2014</t>
        </r>
        <r>
          <rPr>
            <sz val="10"/>
            <rFont val="Tahoma"/>
            <family val="2"/>
          </rPr>
          <t xml:space="preserve">
fatt. n. 2/E del 01/04/2015 € 2.537,60( 2.212,60 + rit. d'acc. € 416,00) cantiere S. Pietro a Coppito 
fatt. n. 4/E del 01/04/2015 € 2.537,60( 2.212,60 + rit. d'acc. € 416,00) cantiere S. Pietro a Coppito 
fatt. n. 5/E del 24/06/2015  € 2.537,60( 2.212,60 + rit. d'acc. € 416,00cantiere S. Pietro a Coppito
fatt. n. 7/E del 24/06/2015  € 2.537,60( 2.212,60 + rit. d'acc. € 416,00) cantiere S. Pietro a Coppito
</t>
        </r>
        <r>
          <rPr>
            <b/>
            <sz val="10"/>
            <rFont val="Tahoma"/>
            <family val="2"/>
          </rPr>
          <t>SCATENA ANGELO AGNESIO</t>
        </r>
        <r>
          <rPr>
            <sz val="10"/>
            <rFont val="Tahoma"/>
            <family val="2"/>
          </rPr>
          <t xml:space="preserve"> rimborso sopese di missione € 86,00
</t>
        </r>
        <r>
          <rPr>
            <b/>
            <sz val="10"/>
            <rFont val="Tahoma"/>
            <family val="2"/>
          </rPr>
          <t>CASTELNUOVO MARIA PAOLA</t>
        </r>
        <r>
          <rPr>
            <sz val="10"/>
            <rFont val="Tahoma"/>
            <family val="2"/>
          </rPr>
          <t xml:space="preserve"> rimborso spese di missione € 28,00
</t>
        </r>
        <r>
          <rPr>
            <b/>
            <sz val="10"/>
            <rFont val="Tahoma"/>
            <family val="2"/>
          </rPr>
          <t xml:space="preserve">INCENTIVO ALLA PROGETTAZIONE (ANTICIPAZIONE SU QUANTO PREVISTO SUL Q.E.) € 42.880,00
INCENTIVO ALLA PROGETTAZIONE € 10.133,08 SALDO 
LORENZA M.G. D'ALESSANDRO - INCARICO DEL 28/10/2016 PROT. N. 4848 
</t>
        </r>
        <r>
          <rPr>
            <sz val="10"/>
            <rFont val="Tahoma"/>
            <family val="2"/>
          </rPr>
          <t>fatt. n. 1/E del 038/03/2017 € 13.420,00 SALDO</t>
        </r>
        <r>
          <rPr>
            <b/>
            <sz val="10"/>
            <rFont val="Tahoma"/>
            <family val="2"/>
          </rPr>
          <t xml:space="preserve"> 
PELLICCIONE ROBERTO - INCARICO DEL 11/11/2015 PROT. N. 4613
</t>
        </r>
        <r>
          <rPr>
            <sz val="10"/>
            <rFont val="Tahoma"/>
            <family val="2"/>
          </rPr>
          <t xml:space="preserve">fatt. n.1/E del 06/07/2017 € 23.790,00 acconto del 75%
fatt. n.1/E del 24/05/2019 € 6.500,00 SALDO 
</t>
        </r>
        <r>
          <rPr>
            <b/>
            <sz val="10"/>
            <rFont val="Tahoma"/>
            <family val="2"/>
          </rPr>
          <t>ANTONUCCI PIERO - INCARICO DEL 18/05/2016 PROT. N. 2553</t>
        </r>
        <r>
          <rPr>
            <sz val="10"/>
            <rFont val="Tahoma"/>
            <family val="2"/>
          </rPr>
          <t xml:space="preserve">
fatt. . 1 del 27/03/2019 € 32.988,80  SALDO 
</t>
        </r>
        <r>
          <rPr>
            <b/>
            <sz val="10"/>
            <rFont val="Tahoma"/>
            <family val="2"/>
          </rPr>
          <t>FRANCHI MASSIMO  - INCARICO DEL 18/05/2016 PROT. N. 2550</t>
        </r>
        <r>
          <rPr>
            <sz val="10"/>
            <rFont val="Tahoma"/>
            <family val="2"/>
          </rPr>
          <t xml:space="preserve">
fatt. .2  del 04/04/2019  € 25.376,00  SALDO 
</t>
        </r>
        <r>
          <rPr>
            <b/>
            <sz val="10"/>
            <rFont val="Tahoma"/>
            <family val="2"/>
          </rPr>
          <t>BRACCIANI MAURO  - INCARICO DEL 18/05/2016 PROT. N. 2552</t>
        </r>
        <r>
          <rPr>
            <sz val="10"/>
            <rFont val="Tahoma"/>
            <family val="2"/>
          </rPr>
          <t xml:space="preserve">
(fatt. .1  del 29/03/2019 annullata con nota di credito del 14/05/2019 ) riemessa fatt. n. 2 del 14/05/2019  € 25.376,00  SALDO </t>
        </r>
      </text>
    </comment>
    <comment ref="AL9" authorId="0">
      <text>
        <r>
          <rPr>
            <b/>
            <sz val="10"/>
            <rFont val="Tahoma"/>
            <family val="2"/>
          </rPr>
          <t>DITTA LABORTEC SRL</t>
        </r>
        <r>
          <rPr>
            <sz val="10"/>
            <rFont val="Tahoma"/>
            <family val="2"/>
          </rPr>
          <t xml:space="preserve">  fatt. n. 14 del 29/08/2013</t>
        </r>
        <r>
          <rPr>
            <b/>
            <sz val="10"/>
            <rFont val="Tahoma"/>
            <family val="2"/>
          </rPr>
          <t xml:space="preserve"> euro 15.634,41
(HA CEDUTO IL CREDITO ALL'INPS)
DI SALVATORE DAVIDE INCARICO N. 2175 DEL 04/04/2013
</t>
        </r>
        <r>
          <rPr>
            <sz val="10"/>
            <rFont val="Tahoma"/>
            <family val="2"/>
          </rPr>
          <t>fatt. n. 10 del 14/10/2013</t>
        </r>
        <r>
          <rPr>
            <b/>
            <sz val="10"/>
            <rFont val="Tahoma"/>
            <family val="2"/>
          </rPr>
          <t xml:space="preserve"> €  22.616,36 </t>
        </r>
        <r>
          <rPr>
            <sz val="10"/>
            <rFont val="Tahoma"/>
            <family val="2"/>
          </rPr>
          <t>(19.051,36+ rit. d'acconto euro 3.565,00 ) I ACCONTO 
fatt. n. 3/E del 23/06/2015</t>
        </r>
        <r>
          <rPr>
            <b/>
            <sz val="10"/>
            <rFont val="Tahoma"/>
            <family val="2"/>
          </rPr>
          <t xml:space="preserve"> € 22.616,36</t>
        </r>
        <r>
          <rPr>
            <sz val="10"/>
            <rFont val="Tahoma"/>
            <family val="2"/>
          </rPr>
          <t xml:space="preserve"> (19.051,36 + rit. d'acconto € 3.565,00)
fatt. n. 11 del 29/10/2013 euro </t>
        </r>
        <r>
          <rPr>
            <b/>
            <sz val="10"/>
            <rFont val="Tahoma"/>
            <family val="2"/>
          </rPr>
          <t>31.656,56</t>
        </r>
        <r>
          <rPr>
            <sz val="10"/>
            <rFont val="Tahoma"/>
            <family val="2"/>
          </rPr>
          <t xml:space="preserve">
 ( 26.666,56+ reit. D'acconto 4.990,00)
</t>
        </r>
        <r>
          <rPr>
            <b/>
            <sz val="10"/>
            <rFont val="Tahoma"/>
            <family val="2"/>
          </rPr>
          <t xml:space="preserve">MONTAZZOLI FRANCESCO incarico 1995 del 27/03/2013
</t>
        </r>
        <r>
          <rPr>
            <sz val="10"/>
            <rFont val="Tahoma"/>
            <family val="2"/>
          </rPr>
          <t xml:space="preserve">fatt. n. 9 del 29/10/2013  euro 11.026,00
</t>
        </r>
        <r>
          <rPr>
            <b/>
            <sz val="10"/>
            <rFont val="Tahoma"/>
            <family val="2"/>
          </rPr>
          <t>MONTAZZOLI FRANCESCO incarico del 31/03/2014</t>
        </r>
        <r>
          <rPr>
            <sz val="10"/>
            <rFont val="Tahoma"/>
            <family val="2"/>
          </rPr>
          <t xml:space="preserve">
fatt. n. 7/E  del 30/11/2015 € 11.564,69
</t>
        </r>
        <r>
          <rPr>
            <b/>
            <sz val="10"/>
            <rFont val="Tahoma"/>
            <family val="2"/>
          </rPr>
          <t>FRACASSA RINALDO SRL</t>
        </r>
        <r>
          <rPr>
            <sz val="10"/>
            <rFont val="Tahoma"/>
            <family val="2"/>
          </rPr>
          <t xml:space="preserve"> </t>
        </r>
        <r>
          <rPr>
            <b/>
            <sz val="10"/>
            <rFont val="Tahoma"/>
            <family val="2"/>
          </rPr>
          <t>contratto n. 458 - atto di sottomissione n. 1 rep 557/5 - atto di sottomissione n. 2 rep 589/37</t>
        </r>
        <r>
          <rPr>
            <sz val="10"/>
            <rFont val="Tahoma"/>
            <family val="2"/>
          </rPr>
          <t xml:space="preserve">
 fatt. n., 3E del 6/03/2013 </t>
        </r>
        <r>
          <rPr>
            <b/>
            <sz val="10"/>
            <rFont val="Tahoma"/>
            <family val="2"/>
          </rPr>
          <t xml:space="preserve"> euro 93.367,45 (</t>
        </r>
        <r>
          <rPr>
            <sz val="10"/>
            <rFont val="Tahoma"/>
            <family val="2"/>
          </rPr>
          <t>anticipazione 10% su importo contrattuale )
fatt. n. 4/E del 26/03/2014</t>
        </r>
        <r>
          <rPr>
            <b/>
            <sz val="10"/>
            <rFont val="Tahoma"/>
            <family val="2"/>
          </rPr>
          <t xml:space="preserve"> euro 165.775,50 I SAL
</t>
        </r>
        <r>
          <rPr>
            <sz val="10"/>
            <rFont val="Tahoma"/>
            <family val="2"/>
          </rPr>
          <t xml:space="preserve">fatt. presso uff. rag. </t>
        </r>
        <r>
          <rPr>
            <b/>
            <sz val="10"/>
            <rFont val="Tahoma"/>
            <family val="2"/>
          </rPr>
          <t xml:space="preserve">€ 1.043.281,80 II SAL 
</t>
        </r>
        <r>
          <rPr>
            <sz val="10"/>
            <rFont val="Tahoma"/>
            <family val="2"/>
          </rPr>
          <t xml:space="preserve">fatt. n. 2 del 14/07/2016 </t>
        </r>
        <r>
          <rPr>
            <b/>
            <sz val="10"/>
            <rFont val="Tahoma"/>
            <family val="2"/>
          </rPr>
          <t xml:space="preserve">€ 41.558,00 III SAL 
</t>
        </r>
        <r>
          <rPr>
            <sz val="10"/>
            <rFont val="Tahoma"/>
            <family val="2"/>
          </rPr>
          <t>fatt. n. 3 del 14/07/2016</t>
        </r>
        <r>
          <rPr>
            <b/>
            <sz val="10"/>
            <rFont val="Tahoma"/>
            <family val="2"/>
          </rPr>
          <t xml:space="preserve">  € 6.754,00 SAL FINALE 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DI VINCENZO BERARDINO </t>
        </r>
        <r>
          <rPr>
            <sz val="10"/>
            <rFont val="Tahoma"/>
            <family val="2"/>
          </rPr>
          <t xml:space="preserve"> euro 196,00 rimborso missioni
</t>
        </r>
        <r>
          <rPr>
            <b/>
            <sz val="10"/>
            <rFont val="Tahoma"/>
            <family val="2"/>
          </rPr>
          <t>MARCHETTI MARCELLO</t>
        </r>
        <r>
          <rPr>
            <sz val="10"/>
            <rFont val="Tahoma"/>
            <family val="2"/>
          </rPr>
          <t xml:space="preserve"> 
</t>
        </r>
        <r>
          <rPr>
            <b/>
            <sz val="10"/>
            <rFont val="Tahoma"/>
            <family val="2"/>
          </rPr>
          <t xml:space="preserve">rimborso spese di missione </t>
        </r>
        <r>
          <rPr>
            <sz val="10"/>
            <rFont val="Tahoma"/>
            <family val="2"/>
          </rPr>
          <t xml:space="preserve">
periodo 09/05/2014 - 08/09/2014  euro </t>
        </r>
        <r>
          <rPr>
            <b/>
            <sz val="10"/>
            <rFont val="Tahoma"/>
            <family val="2"/>
          </rPr>
          <t>477,05</t>
        </r>
        <r>
          <rPr>
            <sz val="10"/>
            <rFont val="Tahoma"/>
            <family val="2"/>
          </rPr>
          <t xml:space="preserve">
periodo 10/01/2014 - 02/04/2014   euro  </t>
        </r>
        <r>
          <rPr>
            <b/>
            <sz val="10"/>
            <rFont val="Tahoma"/>
            <family val="2"/>
          </rPr>
          <t>285,25</t>
        </r>
        <r>
          <rPr>
            <sz val="9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DI VINCENZO BERARDINO </t>
        </r>
        <r>
          <rPr>
            <sz val="10"/>
            <rFont val="Tahoma"/>
            <family val="2"/>
          </rPr>
          <t xml:space="preserve">-  
</t>
        </r>
        <r>
          <rPr>
            <b/>
            <sz val="10"/>
            <rFont val="Tahoma"/>
            <family val="2"/>
          </rPr>
          <t>€  283,5</t>
        </r>
        <r>
          <rPr>
            <sz val="10"/>
            <rFont val="Tahoma"/>
            <family val="2"/>
          </rPr>
          <t xml:space="preserve"> rimborso spese di missione
</t>
        </r>
        <r>
          <rPr>
            <b/>
            <sz val="10"/>
            <rFont val="Tahoma"/>
            <family val="2"/>
          </rPr>
          <t>€ 228,25</t>
        </r>
        <r>
          <rPr>
            <sz val="10"/>
            <rFont val="Tahoma"/>
            <family val="2"/>
          </rPr>
          <t xml:space="preserve"> (160,05+68,20) rimborso spese di missione
</t>
        </r>
        <r>
          <rPr>
            <b/>
            <sz val="10"/>
            <rFont val="Tahoma"/>
            <family val="2"/>
          </rPr>
          <t>ANAC</t>
        </r>
        <r>
          <rPr>
            <sz val="10"/>
            <rFont val="Tahoma"/>
            <family val="2"/>
          </rPr>
          <t xml:space="preserve"> estratto MAV 01030523976991705 cod. gara 5164741</t>
        </r>
        <r>
          <rPr>
            <b/>
            <sz val="10"/>
            <rFont val="Tahoma"/>
            <family val="2"/>
          </rPr>
          <t xml:space="preserve"> € 375,00
INCENTIVO ALLA PROGETTAZIONE € 16.646,62
DE SANCTIS FRANCESCO INCARICO DEL 13/11/2013 PROT. N. 8101
</t>
        </r>
        <r>
          <rPr>
            <sz val="10"/>
            <rFont val="Tahoma"/>
            <family val="2"/>
          </rPr>
          <t xml:space="preserve">fatt. n. 36/PA  del 23/09/2016 € 2.537,60 SALDO </t>
        </r>
        <r>
          <rPr>
            <b/>
            <sz val="10"/>
            <rFont val="Tahoma"/>
            <family val="2"/>
          </rPr>
          <t xml:space="preserve">
SCARSELLA GIUSEPPE - </t>
        </r>
        <r>
          <rPr>
            <sz val="10"/>
            <rFont val="Tahoma"/>
            <family val="2"/>
          </rPr>
          <t>rimb. spese di missione € 434,68</t>
        </r>
      </text>
    </comment>
    <comment ref="AL10" authorId="0">
      <text>
        <r>
          <rPr>
            <b/>
            <sz val="10"/>
            <rFont val="Tahoma"/>
            <family val="2"/>
          </rPr>
          <t>TE.MA.CO  SRL -</t>
        </r>
        <r>
          <rPr>
            <sz val="10"/>
            <rFont val="Tahoma"/>
            <family val="2"/>
          </rPr>
          <t xml:space="preserve"> fatt. n. 6 del 9/07/2013  </t>
        </r>
        <r>
          <rPr>
            <b/>
            <sz val="10"/>
            <rFont val="Tahoma"/>
            <family val="2"/>
          </rPr>
          <t xml:space="preserve">euro 5.832,20
GELARDINI ROBERTO
</t>
        </r>
        <r>
          <rPr>
            <sz val="10"/>
            <rFont val="Tahoma"/>
            <family val="2"/>
          </rPr>
          <t xml:space="preserve">fatt. n. 5 del 15/11/2013 </t>
        </r>
        <r>
          <rPr>
            <b/>
            <sz val="10"/>
            <rFont val="Tahoma"/>
            <family val="2"/>
          </rPr>
          <t xml:space="preserve"> I ACCONTO euro 6331,01
 </t>
        </r>
        <r>
          <rPr>
            <sz val="10"/>
            <rFont val="Tahoma"/>
            <family val="2"/>
          </rPr>
          <t xml:space="preserve">( euro 5333,06 + rit. d'acconto 997,95)
fatt. n. 3 del 21/02/2014 </t>
        </r>
        <r>
          <rPr>
            <b/>
            <sz val="10"/>
            <rFont val="Tahoma"/>
            <family val="2"/>
          </rPr>
          <t xml:space="preserve">  II ACCONTO euro 6.331,01 </t>
        </r>
        <r>
          <rPr>
            <sz val="10"/>
            <rFont val="Tahoma"/>
            <family val="2"/>
          </rPr>
          <t xml:space="preserve">
 ( euro 5333,06 + rit. d'acconto 997,95)
</t>
        </r>
        <r>
          <rPr>
            <b/>
            <sz val="10"/>
            <rFont val="Tahoma"/>
            <family val="2"/>
          </rPr>
          <t xml:space="preserve">CICCONI  ANNA </t>
        </r>
        <r>
          <rPr>
            <sz val="10"/>
            <rFont val="Tahoma"/>
            <family val="2"/>
          </rPr>
          <t>fatt.n. 3 del 14/11/2013</t>
        </r>
        <r>
          <rPr>
            <b/>
            <sz val="10"/>
            <rFont val="Tahoma"/>
            <family val="2"/>
          </rPr>
          <t xml:space="preserve">  euro 14.334,90
 </t>
        </r>
        <r>
          <rPr>
            <sz val="10"/>
            <rFont val="Tahoma"/>
            <family val="2"/>
          </rPr>
          <t xml:space="preserve">( 12.075,30 + rit. d'acconto 2.259,60)
</t>
        </r>
        <r>
          <rPr>
            <b/>
            <sz val="10"/>
            <rFont val="Tahoma"/>
            <family val="2"/>
          </rPr>
          <t xml:space="preserve">MAZZA ALESSANDRO  euro 28,15 </t>
        </r>
        <r>
          <rPr>
            <sz val="10"/>
            <rFont val="Tahoma"/>
            <family val="2"/>
          </rPr>
          <t xml:space="preserve">rimborso spese di missione
</t>
        </r>
        <r>
          <rPr>
            <b/>
            <sz val="10"/>
            <rFont val="Tahoma"/>
            <family val="2"/>
          </rPr>
          <t>GENERAL COSTRUZIONI</t>
        </r>
        <r>
          <rPr>
            <sz val="10"/>
            <rFont val="Tahoma"/>
            <family val="2"/>
          </rPr>
          <t xml:space="preserve"> -
fatt. n. 16 del 12/11/2013 </t>
        </r>
        <r>
          <rPr>
            <b/>
            <sz val="10"/>
            <rFont val="Tahoma"/>
            <family val="2"/>
          </rPr>
          <t xml:space="preserve">euro 5.075,16  </t>
        </r>
        <r>
          <rPr>
            <sz val="10"/>
            <rFont val="Tahoma"/>
            <family val="2"/>
          </rPr>
          <t xml:space="preserve">(lavori a fattura  con somme a disposizione dell'amministrazione)
 fatt. n. 17 del 18/11/2013 </t>
        </r>
        <r>
          <rPr>
            <b/>
            <sz val="10"/>
            <rFont val="Tahoma"/>
            <family val="2"/>
          </rPr>
          <t xml:space="preserve">euro 208.331,20 </t>
        </r>
        <r>
          <rPr>
            <sz val="10"/>
            <rFont val="Tahoma"/>
            <family val="2"/>
          </rPr>
          <t xml:space="preserve"> I SAL 
fatt. n. 10 del 28/02/2014</t>
        </r>
        <r>
          <rPr>
            <b/>
            <sz val="10"/>
            <rFont val="Tahoma"/>
            <family val="2"/>
          </rPr>
          <t xml:space="preserve"> euro 15.779,50</t>
        </r>
        <r>
          <rPr>
            <sz val="10"/>
            <rFont val="Tahoma"/>
            <family val="2"/>
          </rPr>
          <t xml:space="preserve">  2 e ult. Sal 
fatt. n. 18 del 14/05/2014  </t>
        </r>
        <r>
          <rPr>
            <b/>
            <sz val="10"/>
            <rFont val="Tahoma"/>
            <family val="2"/>
          </rPr>
          <t>€ 1.125,30</t>
        </r>
        <r>
          <rPr>
            <sz val="10"/>
            <rFont val="Tahoma"/>
            <family val="2"/>
          </rPr>
          <t xml:space="preserve">  SAL FINALE 
</t>
        </r>
        <r>
          <rPr>
            <b/>
            <sz val="10"/>
            <rFont val="Tahoma"/>
            <family val="2"/>
          </rPr>
          <t>ARTè restauro di Milko Morichett</t>
        </r>
        <r>
          <rPr>
            <sz val="10"/>
            <rFont val="Tahoma"/>
            <family val="2"/>
          </rPr>
          <t xml:space="preserve">i 
fatt. n. 1 del 10/02/2014 euro </t>
        </r>
        <r>
          <rPr>
            <b/>
            <sz val="10"/>
            <rFont val="Tahoma"/>
            <family val="2"/>
          </rPr>
          <t xml:space="preserve">2.616,40
</t>
        </r>
        <r>
          <rPr>
            <sz val="10"/>
            <rFont val="Tahoma"/>
            <family val="2"/>
          </rPr>
          <t>fatt. n. 4 del 28/04/2014 euro</t>
        </r>
        <r>
          <rPr>
            <b/>
            <sz val="10"/>
            <rFont val="Tahoma"/>
            <family val="2"/>
          </rPr>
          <t xml:space="preserve"> 2.690,00
</t>
        </r>
        <r>
          <rPr>
            <sz val="10"/>
            <rFont val="Tahoma"/>
            <family val="2"/>
          </rPr>
          <t>fatt. n. 3 del 22/04/2014 euro</t>
        </r>
        <r>
          <rPr>
            <b/>
            <sz val="10"/>
            <rFont val="Tahoma"/>
            <family val="2"/>
          </rPr>
          <t xml:space="preserve"> 13.536,00
</t>
        </r>
        <r>
          <rPr>
            <sz val="10"/>
            <rFont val="Tahoma"/>
            <family val="2"/>
          </rPr>
          <t xml:space="preserve">fatt. n. 6 del 09/06/2014 euro </t>
        </r>
        <r>
          <rPr>
            <b/>
            <sz val="10"/>
            <rFont val="Tahoma"/>
            <family val="2"/>
          </rPr>
          <t xml:space="preserve">1.500,00
ECOSYSTEM 2000 SRL 
</t>
        </r>
        <r>
          <rPr>
            <sz val="10"/>
            <rFont val="Tahoma"/>
            <family val="2"/>
          </rPr>
          <t xml:space="preserve">fatt. n. 230 del 9/05/2014  </t>
        </r>
        <r>
          <rPr>
            <b/>
            <sz val="10"/>
            <rFont val="Tahoma"/>
            <family val="2"/>
          </rPr>
          <t>euro 7.500,00
INCENTIVO ALLA PROGETTAZIONE € 3.657,00</t>
        </r>
      </text>
    </comment>
    <comment ref="AL11" authorId="0">
      <text>
        <r>
          <rPr>
            <b/>
            <sz val="10"/>
            <rFont val="Tahoma"/>
            <family val="2"/>
          </rPr>
          <t>TRIGLIOZZI LUIGI</t>
        </r>
        <r>
          <rPr>
            <sz val="10"/>
            <rFont val="Tahoma"/>
            <family val="2"/>
          </rPr>
          <t xml:space="preserve"> 
 fatt, n. 31 del 15/10/2013</t>
        </r>
        <r>
          <rPr>
            <b/>
            <sz val="10"/>
            <rFont val="Tahoma"/>
            <family val="2"/>
          </rPr>
          <t xml:space="preserve"> 
 euro 20.745,98
</t>
        </r>
        <r>
          <rPr>
            <sz val="10"/>
            <rFont val="Tahoma"/>
            <family val="2"/>
          </rPr>
          <t xml:space="preserve"> ( euro 17.475,81+ rit. d'acconto 3.270,17)
</t>
        </r>
        <r>
          <rPr>
            <b/>
            <sz val="10"/>
            <rFont val="Tahoma"/>
            <family val="2"/>
          </rPr>
          <t>TECNOMETER  f</t>
        </r>
        <r>
          <rPr>
            <sz val="10"/>
            <rFont val="Tahoma"/>
            <family val="2"/>
          </rPr>
          <t xml:space="preserve">att. n. 794 del 25/10/2013 </t>
        </r>
        <r>
          <rPr>
            <b/>
            <sz val="10"/>
            <rFont val="Tahoma"/>
            <family val="2"/>
          </rPr>
          <t>euro 5490,00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MIMARC SRL</t>
        </r>
        <r>
          <rPr>
            <sz val="10"/>
            <rFont val="Tahoma"/>
            <family val="2"/>
          </rPr>
          <t xml:space="preserve"> fatt. n. 13 del 27/12/2013  </t>
        </r>
        <r>
          <rPr>
            <b/>
            <sz val="10"/>
            <rFont val="Tahoma"/>
            <family val="2"/>
          </rPr>
          <t xml:space="preserve">euro 3.904,00
Ditta TODIMA SRL CONTRATTO N. 452 DEL 14/11/2013
</t>
        </r>
        <r>
          <rPr>
            <sz val="10"/>
            <rFont val="Tahoma"/>
            <family val="2"/>
          </rPr>
          <t xml:space="preserve"> fatt. n. 32 del 13/03/2014  </t>
        </r>
        <r>
          <rPr>
            <b/>
            <sz val="10"/>
            <rFont val="Tahoma"/>
            <family val="2"/>
          </rPr>
          <t xml:space="preserve"> €</t>
        </r>
        <r>
          <rPr>
            <sz val="10"/>
            <rFont val="Tahoma"/>
            <family val="2"/>
          </rPr>
          <t xml:space="preserve"> </t>
        </r>
        <r>
          <rPr>
            <b/>
            <sz val="10"/>
            <rFont val="Tahoma"/>
            <family val="2"/>
          </rPr>
          <t xml:space="preserve"> 159.945,15  I SAL 
</t>
        </r>
        <r>
          <rPr>
            <sz val="10"/>
            <rFont val="Tahoma"/>
            <family val="2"/>
          </rPr>
          <t xml:space="preserve">fatt. n. 5/E del 20/04/2016 </t>
        </r>
        <r>
          <rPr>
            <b/>
            <sz val="10"/>
            <rFont val="Tahoma"/>
            <family val="2"/>
          </rPr>
          <t xml:space="preserve"> €  167.715,98 SAL FINALE 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TOMASSETTI PATRIZIA</t>
        </r>
        <r>
          <rPr>
            <sz val="10"/>
            <rFont val="Tahoma"/>
            <family val="2"/>
          </rPr>
          <t xml:space="preserve"> - </t>
        </r>
        <r>
          <rPr>
            <b/>
            <sz val="10"/>
            <rFont val="Tahoma"/>
            <family val="2"/>
          </rPr>
          <t>rimborso spese di missione</t>
        </r>
        <r>
          <rPr>
            <sz val="10"/>
            <rFont val="Tahoma"/>
            <family val="2"/>
          </rPr>
          <t xml:space="preserve">
 giorni 15/01/2014 e 14/03/2014  </t>
        </r>
        <r>
          <rPr>
            <b/>
            <sz val="10"/>
            <rFont val="Tahoma"/>
            <family val="2"/>
          </rPr>
          <t xml:space="preserve"> €114,90
</t>
        </r>
        <r>
          <rPr>
            <sz val="10"/>
            <rFont val="Tahoma"/>
            <family val="2"/>
          </rPr>
          <t xml:space="preserve">giorni  21/11/2014  e 13/04/2015  </t>
        </r>
        <r>
          <rPr>
            <b/>
            <sz val="10"/>
            <rFont val="Tahoma"/>
            <family val="2"/>
          </rPr>
          <t>€ 126,66</t>
        </r>
        <r>
          <rPr>
            <sz val="10"/>
            <rFont val="Tahoma"/>
            <family val="2"/>
          </rPr>
          <t xml:space="preserve">
giorni 11/11/2015  e  01/12/2015   </t>
        </r>
        <r>
          <rPr>
            <b/>
            <sz val="10"/>
            <rFont val="Tahoma"/>
            <family val="2"/>
          </rPr>
          <t xml:space="preserve">€ 315,29
</t>
        </r>
        <r>
          <rPr>
            <sz val="10"/>
            <rFont val="Tahoma"/>
            <family val="2"/>
          </rPr>
          <t>giorno 20/01/2016</t>
        </r>
        <r>
          <rPr>
            <b/>
            <sz val="10"/>
            <rFont val="Tahoma"/>
            <family val="2"/>
          </rPr>
          <t xml:space="preserve">   € 107,67
DEL CANE ALDINO - INCARICO PROT. N. 2526 DEL 16/04/2013
f</t>
        </r>
        <r>
          <rPr>
            <sz val="10"/>
            <rFont val="Tahoma"/>
            <family val="2"/>
          </rPr>
          <t xml:space="preserve">att. n. 10 del 8/10/2014 € 13.531,75 ( 11.395,75 + 2.133,00) I ACCONTO
fatt. n. 1/E del 17/10/2015 € 6.766,10 SALDO 
</t>
        </r>
        <r>
          <rPr>
            <b/>
            <sz val="10"/>
            <rFont val="Tahoma"/>
            <family val="2"/>
          </rPr>
          <t xml:space="preserve">ANAC- </t>
        </r>
        <r>
          <rPr>
            <sz val="10"/>
            <rFont val="Tahoma"/>
            <family val="2"/>
          </rPr>
          <t xml:space="preserve">estratto MAV n. 01030514952391486 cod. gara 5164149 € 225,00
</t>
        </r>
        <r>
          <rPr>
            <b/>
            <sz val="10"/>
            <rFont val="Tahoma"/>
            <family val="2"/>
          </rPr>
          <t>CIOFANI CLAUDIO</t>
        </r>
        <r>
          <rPr>
            <sz val="10"/>
            <rFont val="Tahoma"/>
            <family val="2"/>
          </rPr>
          <t xml:space="preserve"> rimborso spese di missione 
periodo 9/10/2013  - 19/12/2013 </t>
        </r>
        <r>
          <rPr>
            <b/>
            <sz val="10"/>
            <rFont val="Tahoma"/>
            <family val="2"/>
          </rPr>
          <t>€ 143,25</t>
        </r>
        <r>
          <rPr>
            <sz val="10"/>
            <rFont val="Tahoma"/>
            <family val="2"/>
          </rPr>
          <t xml:space="preserve">
periodo 9/01/2014 - 11/11/2014  </t>
        </r>
        <r>
          <rPr>
            <b/>
            <sz val="10"/>
            <rFont val="Tahoma"/>
            <family val="2"/>
          </rPr>
          <t>€  481,90</t>
        </r>
        <r>
          <rPr>
            <sz val="10"/>
            <rFont val="Tahoma"/>
            <family val="2"/>
          </rPr>
          <t xml:space="preserve">
periodo 29/01/2015 - 20/01/2016 </t>
        </r>
        <r>
          <rPr>
            <b/>
            <sz val="10"/>
            <rFont val="Tahoma"/>
            <family val="2"/>
          </rPr>
          <t xml:space="preserve"> € 986,35
TRULLI ORAZIO - </t>
        </r>
        <r>
          <rPr>
            <sz val="10"/>
            <rFont val="Tahoma"/>
            <family val="2"/>
          </rPr>
          <t xml:space="preserve">rimborso spese di missione </t>
        </r>
        <r>
          <rPr>
            <b/>
            <sz val="10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periodo11/11/2014 - 04/06/2015</t>
        </r>
        <r>
          <rPr>
            <b/>
            <sz val="10"/>
            <rFont val="Tahoma"/>
            <family val="2"/>
          </rPr>
          <t xml:space="preserve">  €64,44
INCENTIVO ALLA PROGETTAZIONE € 5.431,61( </t>
        </r>
        <r>
          <rPr>
            <sz val="10"/>
            <rFont val="Tahoma"/>
            <family val="2"/>
          </rPr>
          <t>tabella di liquidazione del 11/04/2016)</t>
        </r>
      </text>
    </comment>
    <comment ref="AL12" authorId="0">
      <text>
        <r>
          <rPr>
            <b/>
            <sz val="10"/>
            <rFont val="Tahoma"/>
            <family val="2"/>
          </rPr>
          <t xml:space="preserve">TECNOLAB 
</t>
        </r>
        <r>
          <rPr>
            <sz val="10"/>
            <rFont val="Tahoma"/>
            <family val="2"/>
          </rPr>
          <t xml:space="preserve">fatt. n. 1279 del 30/09/2013 </t>
        </r>
        <r>
          <rPr>
            <b/>
            <sz val="10"/>
            <rFont val="Tahoma"/>
            <family val="2"/>
          </rPr>
          <t>euro 18.101,60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IANNUCCI LUIGI
</t>
        </r>
        <r>
          <rPr>
            <sz val="10"/>
            <rFont val="Tahoma"/>
            <family val="2"/>
          </rPr>
          <t xml:space="preserve"> fatt. n. 3 del 18/11/2013 </t>
        </r>
        <r>
          <rPr>
            <b/>
            <sz val="10"/>
            <rFont val="Tahoma"/>
            <family val="2"/>
          </rPr>
          <t xml:space="preserve">euro 25.058,80 </t>
        </r>
        <r>
          <rPr>
            <sz val="10"/>
            <rFont val="Tahoma"/>
            <family val="2"/>
          </rPr>
          <t xml:space="preserve">(21.108,80+ rit. d'acconto euro 3.950,00)
</t>
        </r>
        <r>
          <rPr>
            <b/>
            <sz val="10"/>
            <rFont val="Tahoma"/>
            <family val="2"/>
          </rPr>
          <t xml:space="preserve">GRANDE CARLO </t>
        </r>
        <r>
          <rPr>
            <sz val="10"/>
            <rFont val="Tahoma"/>
            <family val="2"/>
          </rPr>
          <t xml:space="preserve">
 fatt. n. 21 del 18/11/2013 </t>
        </r>
        <r>
          <rPr>
            <b/>
            <sz val="10"/>
            <rFont val="Tahoma"/>
            <family val="2"/>
          </rPr>
          <t xml:space="preserve">euro 25.058,80  </t>
        </r>
        <r>
          <rPr>
            <sz val="10"/>
            <rFont val="Tahoma"/>
            <family val="2"/>
          </rPr>
          <t xml:space="preserve">( euro 21.108,80 + 3.950,00) SALDO 
</t>
        </r>
        <r>
          <rPr>
            <b/>
            <sz val="10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PIZZOLI CESARE 
INCARICO PROT N. 2173 DEL 04/04/2015</t>
        </r>
        <r>
          <rPr>
            <sz val="10"/>
            <rFont val="Tahoma"/>
            <family val="2"/>
          </rPr>
          <t xml:space="preserve">
 fatt. n. 15 del 18/11/2013</t>
        </r>
        <r>
          <rPr>
            <b/>
            <sz val="10"/>
            <rFont val="Tahoma"/>
            <family val="2"/>
          </rPr>
          <t xml:space="preserve"> € 25.185,68 I ACCONTO
</t>
        </r>
        <r>
          <rPr>
            <sz val="10"/>
            <rFont val="Tahoma"/>
            <family val="2"/>
          </rPr>
          <t>( euro 21.215,68 + rit. d'acconto euro 3.970,00)
fatt. n. 3 del 23/04/2015</t>
        </r>
        <r>
          <rPr>
            <b/>
            <sz val="10"/>
            <rFont val="Tahoma"/>
            <family val="2"/>
          </rPr>
          <t xml:space="preserve"> € 25.185,68 SALDO 
</t>
        </r>
        <r>
          <rPr>
            <sz val="10"/>
            <rFont val="Tahoma"/>
            <family val="2"/>
          </rPr>
          <t xml:space="preserve">(€ 21.215,68 + rit. d'acc € 3.970,00)
</t>
        </r>
        <r>
          <rPr>
            <b/>
            <sz val="10"/>
            <rFont val="Tahoma"/>
            <family val="2"/>
          </rPr>
          <t>PIZZOLI CESARE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INCARICO DEL 27/01/2015 ESTENSIONE INCARICO PER VARIANTE
</t>
        </r>
        <r>
          <rPr>
            <sz val="10"/>
            <rFont val="Tahoma"/>
            <family val="2"/>
          </rPr>
          <t xml:space="preserve">fatt. n. 4 del 11/06/2015 € 6.344,00 (€ 5.000,00 + rit. d'acc. € 1.000,00)
</t>
        </r>
        <r>
          <rPr>
            <b/>
            <sz val="10"/>
            <rFont val="Tahoma"/>
            <family val="2"/>
          </rPr>
          <t>DE.MA. ENGINEERING</t>
        </r>
        <r>
          <rPr>
            <sz val="10"/>
            <rFont val="Tahoma"/>
            <family val="2"/>
          </rPr>
          <t xml:space="preserve"> 
fatt. n. 9 del 11/12/2013</t>
        </r>
        <r>
          <rPr>
            <b/>
            <sz val="10"/>
            <rFont val="Tahoma"/>
            <family val="2"/>
          </rPr>
          <t xml:space="preserve"> euro 7.364,79
ROSSI GIUSEPPE 
</t>
        </r>
        <r>
          <rPr>
            <sz val="10"/>
            <rFont val="Tahoma"/>
            <family val="2"/>
          </rPr>
          <t xml:space="preserve">rimborso missioni </t>
        </r>
        <r>
          <rPr>
            <b/>
            <sz val="10"/>
            <rFont val="Tahoma"/>
            <family val="2"/>
          </rPr>
          <t xml:space="preserve">euro 87,40 
</t>
        </r>
        <r>
          <rPr>
            <sz val="10"/>
            <rFont val="Tahoma"/>
            <family val="2"/>
          </rPr>
          <t>rimborso spese di missione</t>
        </r>
        <r>
          <rPr>
            <b/>
            <sz val="10"/>
            <rFont val="Tahoma"/>
            <family val="2"/>
          </rPr>
          <t xml:space="preserve"> euro 1.690,11
</t>
        </r>
        <r>
          <rPr>
            <sz val="10"/>
            <rFont val="Tahoma"/>
            <family val="2"/>
          </rPr>
          <t>rimborso spese di missione</t>
        </r>
        <r>
          <rPr>
            <b/>
            <sz val="10"/>
            <rFont val="Tahoma"/>
            <family val="2"/>
          </rPr>
          <t xml:space="preserve"> euro 1.053,85
</t>
        </r>
        <r>
          <rPr>
            <sz val="10"/>
            <rFont val="Tahoma"/>
            <family val="2"/>
          </rPr>
          <t xml:space="preserve">rimborso spese di missione </t>
        </r>
        <r>
          <rPr>
            <b/>
            <sz val="10"/>
            <rFont val="Tahoma"/>
            <family val="2"/>
          </rPr>
          <t xml:space="preserve">euro 455,36
</t>
        </r>
        <r>
          <rPr>
            <sz val="10"/>
            <rFont val="Tahoma"/>
            <family val="2"/>
          </rPr>
          <t xml:space="preserve">rimborso spese di missione </t>
        </r>
        <r>
          <rPr>
            <b/>
            <sz val="10"/>
            <rFont val="Tahoma"/>
            <family val="2"/>
          </rPr>
          <t xml:space="preserve">euro 883,10
</t>
        </r>
        <r>
          <rPr>
            <sz val="10"/>
            <rFont val="Tahoma"/>
            <family val="2"/>
          </rPr>
          <t xml:space="preserve">rimborso spese di missione </t>
        </r>
        <r>
          <rPr>
            <b/>
            <sz val="10"/>
            <rFont val="Tahoma"/>
            <family val="2"/>
          </rPr>
          <t xml:space="preserve">euro 321,30
</t>
        </r>
        <r>
          <rPr>
            <sz val="10"/>
            <rFont val="Tahoma"/>
            <family val="2"/>
          </rPr>
          <t>rimborso spese di missione</t>
        </r>
        <r>
          <rPr>
            <b/>
            <sz val="10"/>
            <rFont val="Tahoma"/>
            <family val="2"/>
          </rPr>
          <t xml:space="preserve"> € 339,00
</t>
        </r>
        <r>
          <rPr>
            <sz val="10"/>
            <rFont val="Tahoma"/>
            <family val="2"/>
          </rPr>
          <t xml:space="preserve">rimborso spese di missione </t>
        </r>
        <r>
          <rPr>
            <b/>
            <sz val="10"/>
            <rFont val="Tahoma"/>
            <family val="2"/>
          </rPr>
          <t xml:space="preserve">€ 1.059,05
</t>
        </r>
        <r>
          <rPr>
            <sz val="10"/>
            <rFont val="Tahoma"/>
            <family val="2"/>
          </rPr>
          <t>rimborso spese di missione</t>
        </r>
        <r>
          <rPr>
            <b/>
            <sz val="10"/>
            <rFont val="Tahoma"/>
            <family val="2"/>
          </rPr>
          <t xml:space="preserve"> € 252,36
</t>
        </r>
        <r>
          <rPr>
            <sz val="10"/>
            <rFont val="Tahoma"/>
            <family val="2"/>
          </rPr>
          <t>rimborso spese di missione</t>
        </r>
        <r>
          <rPr>
            <b/>
            <sz val="10"/>
            <rFont val="Tahoma"/>
            <family val="2"/>
          </rPr>
          <t xml:space="preserve"> € 49,00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TOMASSETTI PATRIZIA</t>
        </r>
        <r>
          <rPr>
            <sz val="10"/>
            <rFont val="Tahoma"/>
            <family val="2"/>
          </rPr>
          <t xml:space="preserve"> 
rimborso missioni (periodo 29/01/2014 - 31/03/2014)</t>
        </r>
        <r>
          <rPr>
            <b/>
            <sz val="10"/>
            <rFont val="Tahoma"/>
            <family val="2"/>
          </rPr>
          <t xml:space="preserve"> euro 237,79)
</t>
        </r>
        <r>
          <rPr>
            <sz val="10"/>
            <rFont val="Tahoma"/>
            <family val="2"/>
          </rPr>
          <t xml:space="preserve">rimborso missioni (periodo 28/05/2014 - 26/06/2014) </t>
        </r>
        <r>
          <rPr>
            <b/>
            <sz val="10"/>
            <rFont val="Tahoma"/>
            <family val="2"/>
          </rPr>
          <t xml:space="preserve">euro 220,40)
</t>
        </r>
        <r>
          <rPr>
            <sz val="10"/>
            <rFont val="Tahoma"/>
            <family val="2"/>
          </rPr>
          <t>rimborso missioni (periodo 26/08/2014 - 16/12/2014)</t>
        </r>
        <r>
          <rPr>
            <b/>
            <sz val="10"/>
            <rFont val="Tahoma"/>
            <family val="2"/>
          </rPr>
          <t>euro 188,66 )</t>
        </r>
        <r>
          <rPr>
            <sz val="10"/>
            <rFont val="Tahoma"/>
            <family val="2"/>
          </rPr>
          <t xml:space="preserve">
rimborso missioni (periodo 08/01/2015- 16/03/2015) </t>
        </r>
        <r>
          <rPr>
            <b/>
            <sz val="10"/>
            <rFont val="Tahoma"/>
            <family val="2"/>
          </rPr>
          <t xml:space="preserve">euro 125,92)
</t>
        </r>
        <r>
          <rPr>
            <sz val="10"/>
            <rFont val="Tahoma"/>
            <family val="2"/>
          </rPr>
          <t>rimborso spese di missione - (giorno 09/07/2015)</t>
        </r>
        <r>
          <rPr>
            <b/>
            <sz val="10"/>
            <rFont val="Tahoma"/>
            <family val="2"/>
          </rPr>
          <t xml:space="preserve"> euro 29,25</t>
        </r>
        <r>
          <rPr>
            <sz val="10"/>
            <rFont val="Tahoma"/>
            <family val="2"/>
          </rPr>
          <t xml:space="preserve">
rimborso spese di missione - (periodo 8/10/2015 10/10/2015)</t>
        </r>
        <r>
          <rPr>
            <b/>
            <sz val="10"/>
            <rFont val="Tahoma"/>
            <family val="2"/>
          </rPr>
          <t xml:space="preserve"> euro 187,67</t>
        </r>
        <r>
          <rPr>
            <sz val="10"/>
            <rFont val="Tahoma"/>
            <family val="2"/>
          </rPr>
          <t xml:space="preserve">
rimborso spese di missione - (giorno 4/03/2016 )</t>
        </r>
        <r>
          <rPr>
            <b/>
            <sz val="10"/>
            <rFont val="Tahoma"/>
            <family val="2"/>
          </rPr>
          <t xml:space="preserve"> euro 133,91
</t>
        </r>
        <r>
          <rPr>
            <sz val="10"/>
            <rFont val="Tahoma"/>
            <family val="2"/>
          </rPr>
          <t>rimborso spese di missione - (giorno 14/03/2016 )</t>
        </r>
        <r>
          <rPr>
            <b/>
            <sz val="10"/>
            <rFont val="Tahoma"/>
            <family val="2"/>
          </rPr>
          <t xml:space="preserve"> euro 166,39 
</t>
        </r>
        <r>
          <rPr>
            <sz val="10"/>
            <rFont val="Tahoma"/>
            <family val="2"/>
          </rPr>
          <t>rimborso spese di missione (periodo 20/4/2016 - 22/04/2016)</t>
        </r>
        <r>
          <rPr>
            <b/>
            <sz val="10"/>
            <rFont val="Tahoma"/>
            <family val="2"/>
          </rPr>
          <t xml:space="preserve">   euro 233,15
</t>
        </r>
        <r>
          <rPr>
            <sz val="10"/>
            <rFont val="Tahoma"/>
            <family val="2"/>
          </rPr>
          <t>rimborso spese di missione (periodo 18/06/2016 - 20/06/2016)</t>
        </r>
        <r>
          <rPr>
            <b/>
            <sz val="10"/>
            <rFont val="Tahoma"/>
            <family val="2"/>
          </rPr>
          <t xml:space="preserve">   euro 202,35
</t>
        </r>
        <r>
          <rPr>
            <sz val="10"/>
            <rFont val="Tahoma"/>
            <family val="2"/>
          </rPr>
          <t xml:space="preserve">rimborso spese di missione (periodo 08/09/2016 - 10/09/2016) </t>
        </r>
        <r>
          <rPr>
            <b/>
            <sz val="10"/>
            <rFont val="Tahoma"/>
            <family val="2"/>
          </rPr>
          <t xml:space="preserve">  euro 231,31
</t>
        </r>
        <r>
          <rPr>
            <sz val="10"/>
            <rFont val="Tahoma"/>
            <family val="2"/>
          </rPr>
          <t>rimborso spese di missione (periodo 28/01/2017 - 30/01/2017)</t>
        </r>
        <r>
          <rPr>
            <b/>
            <sz val="10"/>
            <rFont val="Tahoma"/>
            <family val="2"/>
          </rPr>
          <t xml:space="preserve"> € 134,35
</t>
        </r>
        <r>
          <rPr>
            <sz val="10"/>
            <rFont val="Tahoma"/>
            <family val="2"/>
          </rPr>
          <t>rimborso spese di missione (periodo 23/02/2017 - 26/02/2017 )</t>
        </r>
        <r>
          <rPr>
            <b/>
            <sz val="10"/>
            <rFont val="Tahoma"/>
            <family val="2"/>
          </rPr>
          <t xml:space="preserve"> € 273,80
</t>
        </r>
        <r>
          <rPr>
            <sz val="10"/>
            <rFont val="Tahoma"/>
            <family val="2"/>
          </rPr>
          <t>rimborso spese di missione (periodo 9/11/2016 - 19/05/2017)</t>
        </r>
        <r>
          <rPr>
            <b/>
            <sz val="10"/>
            <rFont val="Tahoma"/>
            <family val="2"/>
          </rPr>
          <t xml:space="preserve"> € 1.059,05
</t>
        </r>
        <r>
          <rPr>
            <sz val="10"/>
            <rFont val="Tahoma"/>
            <family val="2"/>
          </rPr>
          <t>rimborso spese di missione (periodo 09/06/2017  - 12/06/2017 )</t>
        </r>
        <r>
          <rPr>
            <b/>
            <sz val="10"/>
            <rFont val="Tahoma"/>
            <family val="2"/>
          </rPr>
          <t xml:space="preserve"> € 151,84
</t>
        </r>
        <r>
          <rPr>
            <sz val="10"/>
            <rFont val="Tahoma"/>
            <family val="2"/>
          </rPr>
          <t>rimborso spese di missione (periodo 24/09/2017 - 26/09/2017)</t>
        </r>
        <r>
          <rPr>
            <b/>
            <sz val="10"/>
            <rFont val="Tahoma"/>
            <family val="2"/>
          </rPr>
          <t xml:space="preserve"> € 300,47
</t>
        </r>
        <r>
          <rPr>
            <sz val="10"/>
            <rFont val="Tahoma"/>
            <family val="2"/>
          </rPr>
          <t>tabella del 21/03/2017 € 267,70
tabella del 25/09/2017 € 255,11</t>
        </r>
        <r>
          <rPr>
            <b/>
            <sz val="10"/>
            <rFont val="Tahoma"/>
            <family val="2"/>
          </rPr>
          <t xml:space="preserve">
PROTERRA LUCIANO 
</t>
        </r>
        <r>
          <rPr>
            <sz val="10"/>
            <rFont val="Tahoma"/>
            <family val="2"/>
          </rPr>
          <t>rimborso spese di missioni (04/09/2014 - 05/05/2015 )</t>
        </r>
        <r>
          <rPr>
            <b/>
            <sz val="10"/>
            <rFont val="Tahoma"/>
            <family val="2"/>
          </rPr>
          <t xml:space="preserve">euro 329,52
</t>
        </r>
        <r>
          <rPr>
            <sz val="10"/>
            <rFont val="Tahoma"/>
            <family val="2"/>
          </rPr>
          <t>rimborso spese di missione  (20/1/2016 - 9/11/2016)</t>
        </r>
        <r>
          <rPr>
            <b/>
            <sz val="10"/>
            <rFont val="Tahoma"/>
            <family val="2"/>
          </rPr>
          <t xml:space="preserve"> € 262,10
</t>
        </r>
        <r>
          <rPr>
            <sz val="10"/>
            <rFont val="Tahoma"/>
            <family val="2"/>
          </rPr>
          <t xml:space="preserve">rimborso spese di missione  (27/09/2016 - 12/05/2017) </t>
        </r>
        <r>
          <rPr>
            <b/>
            <sz val="10"/>
            <rFont val="Tahoma"/>
            <family val="2"/>
          </rPr>
          <t xml:space="preserve"> € 445,86
</t>
        </r>
        <r>
          <rPr>
            <b/>
            <sz val="14"/>
            <rFont val="Tahoma"/>
            <family val="2"/>
          </rPr>
          <t>EDILIZIA FALPO -</t>
        </r>
        <r>
          <rPr>
            <b/>
            <sz val="10"/>
            <rFont val="Tahoma"/>
            <family val="2"/>
          </rPr>
          <t xml:space="preserve">
CONTARTTO N. 500  e atto di sottomissione n. 546 
</t>
        </r>
        <r>
          <rPr>
            <sz val="10"/>
            <rFont val="Tahoma"/>
            <family val="2"/>
          </rPr>
          <t xml:space="preserve">fatt. n. 2/PA DEL 10/10/2014 € 319.599,93 I SAL
fatt. n. 3/PA del 19/11/2014 € 192.824,96 II SAL
fatt. n. 2/PA del 25/02/2015 € 240.837,30 III SAL   
fatt. presso uff. rag.              € 201.028,30  IV SAL 
fatt. presso uff. rag. € 212.907,41   V  e ULT SAL 
fatt. n. 5 del 23/03/2016 € 5.865,62  VI e ULT SAL 
certificato di pagamento del 14/11/2017 € 1.487,71 SAL FINALE 
</t>
        </r>
        <r>
          <rPr>
            <b/>
            <sz val="14"/>
            <rFont val="Tahoma"/>
            <family val="2"/>
          </rPr>
          <t>EDILIZIA FALPO</t>
        </r>
        <r>
          <rPr>
            <sz val="10"/>
            <rFont val="Tahoma"/>
            <family val="2"/>
          </rPr>
          <t xml:space="preserve"> 
</t>
        </r>
        <r>
          <rPr>
            <b/>
            <sz val="10"/>
            <rFont val="Tahoma"/>
            <family val="2"/>
          </rPr>
          <t>CONTRATTO N. 559/7 ESTENSIONE LAVORI COMPLEMENTARI  e ATTO DI SOTTOMISSIONE N. 627/75</t>
        </r>
        <r>
          <rPr>
            <sz val="10"/>
            <rFont val="Tahoma"/>
            <family val="2"/>
          </rPr>
          <t xml:space="preserve">
fat. n. 17/pa del 6/08/2015                     € 140.715,30 I SAL 
certificato di pagamento del 1/07/2015   € 103.117,30 II SAL
fatt. n. 8/PA del 26/04/2016                    € 52.221,56 III  e ULT. SAL 
</t>
        </r>
        <r>
          <rPr>
            <b/>
            <sz val="10"/>
            <rFont val="Tahoma"/>
            <family val="2"/>
          </rPr>
          <t>INCARICO DEL 21/03/2016 PROT. N. 1439 Realizzazione protezione provvisoria pavimento</t>
        </r>
        <r>
          <rPr>
            <sz val="10"/>
            <rFont val="Tahoma"/>
            <family val="2"/>
          </rPr>
          <t xml:space="preserve">
fatt. n. 7/PA del 26/04/2016 € 9.240,00
</t>
        </r>
        <r>
          <rPr>
            <b/>
            <sz val="10"/>
            <rFont val="Tahoma"/>
            <family val="2"/>
          </rPr>
          <t>ANAC</t>
        </r>
        <r>
          <rPr>
            <sz val="10"/>
            <rFont val="Tahoma"/>
            <family val="2"/>
          </rPr>
          <t xml:space="preserve"> estratto MAV. n. 01030523976991705 cod. gara 5330769  </t>
        </r>
        <r>
          <rPr>
            <b/>
            <sz val="10"/>
            <rFont val="Tahoma"/>
            <family val="2"/>
          </rPr>
          <t>€375,00</t>
        </r>
        <r>
          <rPr>
            <sz val="10"/>
            <rFont val="Tahoma"/>
            <family val="2"/>
          </rPr>
          <t xml:space="preserve">
 </t>
        </r>
        <r>
          <rPr>
            <b/>
            <sz val="10"/>
            <rFont val="Tahoma"/>
            <family val="2"/>
          </rPr>
          <t xml:space="preserve">(PAGATO PER ERRORE € 225,00 ANZICHE'  € 375,00 come da estratto MAV)
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ANAC</t>
        </r>
        <r>
          <rPr>
            <sz val="10"/>
            <rFont val="Tahoma"/>
            <family val="2"/>
          </rPr>
          <t xml:space="preserve"> estratto MAV  n. 01300568897961782 cod. gara 5842199  € 225,00
</t>
        </r>
        <r>
          <rPr>
            <b/>
            <sz val="10"/>
            <rFont val="Tahoma"/>
            <family val="2"/>
          </rPr>
          <t xml:space="preserve">
CARAMIELLO SALVATORE euro 106,30</t>
        </r>
        <r>
          <rPr>
            <sz val="10"/>
            <rFont val="Tahoma"/>
            <family val="2"/>
          </rPr>
          <t xml:space="preserve"> rimborso spese di missione
</t>
        </r>
        <r>
          <rPr>
            <b/>
            <sz val="10"/>
            <rFont val="Tahoma"/>
            <family val="2"/>
          </rPr>
          <t xml:space="preserve">LETTA SABATINO euro 172,40 </t>
        </r>
        <r>
          <rPr>
            <sz val="10"/>
            <rFont val="Tahoma"/>
            <family val="2"/>
          </rPr>
          <t xml:space="preserve">rimborso spese di  missioni
</t>
        </r>
        <r>
          <rPr>
            <b/>
            <sz val="10"/>
            <rFont val="Tahoma"/>
            <family val="2"/>
          </rPr>
          <t>CELENZA ANTONIO - 
€  1.766,94</t>
        </r>
        <r>
          <rPr>
            <sz val="10"/>
            <rFont val="Tahoma"/>
            <family val="2"/>
          </rPr>
          <t xml:space="preserve"> rimborso spese di missione
</t>
        </r>
        <r>
          <rPr>
            <b/>
            <sz val="10"/>
            <rFont val="Tahoma"/>
            <family val="2"/>
          </rPr>
          <t>€ 2.067,69</t>
        </r>
        <r>
          <rPr>
            <sz val="10"/>
            <rFont val="Tahoma"/>
            <family val="2"/>
          </rPr>
          <t xml:space="preserve"> rimborso spese di missioni 
</t>
        </r>
        <r>
          <rPr>
            <b/>
            <sz val="10"/>
            <rFont val="Tahoma"/>
            <family val="2"/>
          </rPr>
          <t>CASTAGNOLI CLAUDIA</t>
        </r>
        <r>
          <rPr>
            <sz val="10"/>
            <rFont val="Tahoma"/>
            <family val="2"/>
          </rPr>
          <t xml:space="preserve"> </t>
        </r>
        <r>
          <rPr>
            <b/>
            <sz val="10"/>
            <rFont val="Tahoma"/>
            <family val="2"/>
          </rPr>
          <t>€ 93,50</t>
        </r>
        <r>
          <rPr>
            <sz val="10"/>
            <rFont val="Tahoma"/>
            <family val="2"/>
          </rPr>
          <t xml:space="preserve"> rimborso spese di missione
</t>
        </r>
        <r>
          <rPr>
            <b/>
            <sz val="10"/>
            <rFont val="Tahoma"/>
            <family val="2"/>
          </rPr>
          <t>VERROCCHIA ALESSANDRO - € 95,00</t>
        </r>
        <r>
          <rPr>
            <sz val="10"/>
            <rFont val="Tahoma"/>
            <family val="2"/>
          </rPr>
          <t xml:space="preserve"> rimborso spese di missione
</t>
        </r>
        <r>
          <rPr>
            <b/>
            <sz val="12"/>
            <rFont val="Tahoma"/>
            <family val="2"/>
          </rPr>
          <t xml:space="preserve">PROGETTO ARTE POLI SRL
</t>
        </r>
        <r>
          <rPr>
            <b/>
            <sz val="10"/>
            <rFont val="Tahoma"/>
            <family val="2"/>
          </rPr>
          <t>INCARICO PER FORNITURA VETRATE</t>
        </r>
        <r>
          <rPr>
            <b/>
            <sz val="12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 fatt. n. 1/REG.04  del 28/02/2015 € 42.900,00 saldo 
</t>
        </r>
        <r>
          <rPr>
            <b/>
            <sz val="10"/>
            <rFont val="Tahoma"/>
            <family val="2"/>
          </rPr>
          <t xml:space="preserve">INCARICO ARREDO LITURGICO </t>
        </r>
        <r>
          <rPr>
            <sz val="10"/>
            <rFont val="Tahoma"/>
            <family val="2"/>
          </rPr>
          <t xml:space="preserve"> fatt. n. 3 del 31/08/2017 € 41.250,00 saldo 
</t>
        </r>
        <r>
          <rPr>
            <b/>
            <sz val="10"/>
            <rFont val="Tahoma"/>
            <family val="2"/>
          </rPr>
          <t xml:space="preserve">IEZZONI RICCARDO INCARICO PROT. N. 7218 DEL 21/11/2014 
</t>
        </r>
        <r>
          <rPr>
            <sz val="10"/>
            <rFont val="Tahoma"/>
            <family val="2"/>
          </rPr>
          <t xml:space="preserve">fatt. n. 2 del 17/07/2015 </t>
        </r>
        <r>
          <rPr>
            <b/>
            <sz val="10"/>
            <rFont val="Tahoma"/>
            <family val="2"/>
          </rPr>
          <t xml:space="preserve">€ 3996,72 </t>
        </r>
        <r>
          <rPr>
            <sz val="10"/>
            <rFont val="Tahoma"/>
            <family val="2"/>
          </rPr>
          <t xml:space="preserve">( 3.366,00+rit. d'acconto € 630,00)
fatt. n. 3 del 2/12/2015 </t>
        </r>
        <r>
          <rPr>
            <b/>
            <sz val="10"/>
            <rFont val="Tahoma"/>
            <family val="2"/>
          </rPr>
          <t>€ 444,08</t>
        </r>
        <r>
          <rPr>
            <sz val="10"/>
            <rFont val="Tahoma"/>
            <family val="2"/>
          </rPr>
          <t xml:space="preserve"> ( 374,08 + rit. d'acc € 70)
</t>
        </r>
        <r>
          <rPr>
            <b/>
            <sz val="11"/>
            <rFont val="Tahoma"/>
            <family val="2"/>
          </rPr>
          <t>consegnato a ufficio ragioneria ma risulta non pagato alla data del 31/12/2015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GRANDE CARLO </t>
        </r>
        <r>
          <rPr>
            <sz val="10"/>
            <rFont val="Tahoma"/>
            <family val="2"/>
          </rPr>
          <t xml:space="preserve">incarico prot. n. 4965 del 24/04/2014
fatt.n. 1 del 16/07/2015 € 14.229,08 acconto del 60%
fatt. n. 3 del 18/10/2016 € 9.486,06 saldo pari al 40%
</t>
        </r>
        <r>
          <rPr>
            <b/>
            <sz val="10"/>
            <rFont val="Tahoma"/>
            <family val="2"/>
          </rPr>
          <t xml:space="preserve">INCENTIVO ALLA PROGETTAZIONE </t>
        </r>
        <r>
          <rPr>
            <sz val="10"/>
            <rFont val="Tahoma"/>
            <family val="2"/>
          </rPr>
          <t xml:space="preserve">-
 TABELLA DELL 11/04/2016 € 17.772,31 (I STRALCIO)
TABELLA DEL 25/09/2017 € 12.906,58 (II - III - IV - V STRALCIO)
</t>
        </r>
        <r>
          <rPr>
            <b/>
            <sz val="10"/>
            <rFont val="Tahoma"/>
            <family val="2"/>
          </rPr>
          <t xml:space="preserve">CICIOTTI AUGUSTO </t>
        </r>
        <r>
          <rPr>
            <sz val="10"/>
            <rFont val="Tahoma"/>
            <family val="2"/>
          </rPr>
          <t xml:space="preserve">- € 74,68 rimborso spese di missione
</t>
        </r>
        <r>
          <rPr>
            <b/>
            <sz val="10"/>
            <rFont val="Tahoma"/>
            <family val="2"/>
          </rPr>
          <t>CIOFANO CLAUDIO</t>
        </r>
        <r>
          <rPr>
            <sz val="10"/>
            <rFont val="Tahoma"/>
            <family val="2"/>
          </rPr>
          <t xml:space="preserve"> € 177,85 rimborso spese di missione 
</t>
        </r>
        <r>
          <rPr>
            <b/>
            <sz val="14"/>
            <rFont val="Tahoma"/>
            <family val="2"/>
          </rPr>
          <t xml:space="preserve">VISAN SRL  CONTRATTO N. 669/117 DEL 20/10/2016
</t>
        </r>
        <r>
          <rPr>
            <sz val="10"/>
            <rFont val="Tahoma"/>
            <family val="2"/>
          </rPr>
          <t>fatt. n. 44 del 12/12/2016 € 302.687,00 I SAL</t>
        </r>
        <r>
          <rPr>
            <b/>
            <sz val="14"/>
            <rFont val="Tahoma"/>
            <family val="2"/>
          </rPr>
          <t xml:space="preserve"> 
</t>
        </r>
        <r>
          <rPr>
            <sz val="10"/>
            <rFont val="Tahoma"/>
            <family val="2"/>
          </rPr>
          <t xml:space="preserve">certificato di pagamento del 12/06/2017 € 254.100,00 II E ULT. SAL
fatt. n. 51 del 4/12/2017 € 2.022,37  SAL FINALE </t>
        </r>
        <r>
          <rPr>
            <b/>
            <sz val="14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EUROPEAN GENERAL SERVICE SRL  incarico prot. n. 1440 del 21/03/2016</t>
        </r>
        <r>
          <rPr>
            <b/>
            <sz val="14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 xml:space="preserve">fatt. n. 1/PA del 13/01/2017 € 3.782,00 saldo
 </t>
        </r>
        <r>
          <rPr>
            <b/>
            <sz val="14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 xml:space="preserve">D'ADDARIO &amp; C. SNC - INCARICO DEL 27/09/2017 PROT. N. 4421
</t>
        </r>
        <r>
          <rPr>
            <sz val="12"/>
            <rFont val="Tahoma"/>
            <family val="2"/>
          </rPr>
          <t xml:space="preserve">fatt. n. 10 del 30/11/2017 € 2.562,61 saldo </t>
        </r>
        <r>
          <rPr>
            <b/>
            <sz val="14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 xml:space="preserve">EDILIZIA FALPO - INCARICO DEL 16/11/2017 PROT. N. 5158
</t>
        </r>
        <r>
          <rPr>
            <sz val="11"/>
            <rFont val="Tahoma"/>
            <family val="2"/>
          </rPr>
          <t xml:space="preserve">fatt. n. 15 del 6/12/2017 € 1.980,00 SALDO 
</t>
        </r>
        <r>
          <rPr>
            <b/>
            <sz val="11"/>
            <rFont val="Tahoma"/>
            <family val="2"/>
          </rPr>
          <t>EGS - EUROPEAN GENERAL SERVICE SRL - INCARICO DEL 02/10/2017 PROT. N. 4474</t>
        </r>
        <r>
          <rPr>
            <sz val="11"/>
            <rFont val="Tahoma"/>
            <family val="2"/>
          </rPr>
          <t xml:space="preserve">
fatt. n. 57 del 2/11/2017 € 793,00 SALDO 
</t>
        </r>
        <r>
          <rPr>
            <b/>
            <sz val="11"/>
            <rFont val="Tahoma"/>
            <family val="2"/>
          </rPr>
          <t>MEDURI GIUSEPPE</t>
        </r>
        <r>
          <rPr>
            <sz val="11"/>
            <rFont val="Tahoma"/>
            <family val="2"/>
          </rPr>
          <t xml:space="preserve"> - rimb. spese di missione € 1.835,00
</t>
        </r>
        <r>
          <rPr>
            <b/>
            <sz val="11"/>
            <rFont val="Tahoma"/>
            <family val="2"/>
          </rPr>
          <t>ANAC</t>
        </r>
        <r>
          <rPr>
            <sz val="11"/>
            <rFont val="Tahoma"/>
            <family val="2"/>
          </rPr>
          <t xml:space="preserve"> € 300,00+€375,00 = €675,00 (non passati per ufficio bilancio)</t>
        </r>
      </text>
    </comment>
    <comment ref="AL13" authorId="0">
      <text>
        <r>
          <rPr>
            <b/>
            <sz val="12"/>
            <rFont val="Tahoma"/>
            <family val="2"/>
          </rPr>
          <t xml:space="preserve">LABORTEC CSM SRL 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fatt. n. 16 del 13/09/2013 </t>
        </r>
        <r>
          <rPr>
            <b/>
            <sz val="10"/>
            <rFont val="Tahoma"/>
            <family val="2"/>
          </rPr>
          <t xml:space="preserve">euro 14.308,25
</t>
        </r>
        <r>
          <rPr>
            <b/>
            <sz val="12"/>
            <rFont val="Tahoma"/>
            <family val="2"/>
          </rPr>
          <t>STP Studio Tecnico (Pozzi Giorgio )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fatt. n. 11 del 31/12/2013 </t>
        </r>
        <r>
          <rPr>
            <b/>
            <sz val="10"/>
            <rFont val="Tahoma"/>
            <family val="2"/>
          </rPr>
          <t xml:space="preserve">
 euro 6.371,60  I acconto </t>
        </r>
        <r>
          <rPr>
            <sz val="10"/>
            <rFont val="Tahoma"/>
            <family val="2"/>
          </rPr>
          <t>(5.367,25 + rit. d'acconto euro 1.004,35) 
fatt. n. 7  del27/02/2014</t>
        </r>
        <r>
          <rPr>
            <b/>
            <sz val="10"/>
            <rFont val="Tahoma"/>
            <family val="2"/>
          </rPr>
          <t xml:space="preserve"> euro 6.371,60  IIacconto </t>
        </r>
        <r>
          <rPr>
            <sz val="10"/>
            <rFont val="Tahoma"/>
            <family val="2"/>
          </rPr>
          <t xml:space="preserve"> (5.367,25 + rit. d'acconto euro 1.004,35)  
fatt. n. 8 del 27/02/2014 euro 12.743,19 ( 10.734,49 + rit. d'acc. euro 2.008,70 </t>
        </r>
        <r>
          <rPr>
            <b/>
            <sz val="10"/>
            <rFont val="Tahoma"/>
            <family val="2"/>
          </rPr>
          <t xml:space="preserve">saldo onorario
</t>
        </r>
        <r>
          <rPr>
            <sz val="10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 xml:space="preserve">SIMONA D'OLIMPIO </t>
        </r>
        <r>
          <rPr>
            <b/>
            <sz val="10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fatt. n. 1 del 14/01/2014 </t>
        </r>
        <r>
          <rPr>
            <b/>
            <sz val="10"/>
            <rFont val="Tahoma"/>
            <family val="2"/>
          </rPr>
          <t xml:space="preserve">euro  639,33 </t>
        </r>
        <r>
          <rPr>
            <sz val="10"/>
            <rFont val="Tahoma"/>
            <family val="2"/>
          </rPr>
          <t xml:space="preserve">(dicembre /gennaio2014)
fatt. n. 3 del 13/02/2014 </t>
        </r>
        <r>
          <rPr>
            <b/>
            <sz val="10"/>
            <rFont val="Tahoma"/>
            <family val="2"/>
          </rPr>
          <t xml:space="preserve">euro 693,33 </t>
        </r>
        <r>
          <rPr>
            <sz val="10"/>
            <rFont val="Tahoma"/>
            <family val="2"/>
          </rPr>
          <t>(gennaio /febbraio2014)</t>
        </r>
        <r>
          <rPr>
            <b/>
            <sz val="10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fatt. 4 del 14/03/2014 </t>
        </r>
        <r>
          <rPr>
            <b/>
            <sz val="10"/>
            <rFont val="Tahoma"/>
            <family val="2"/>
          </rPr>
          <t>euro 693,33</t>
        </r>
        <r>
          <rPr>
            <sz val="10"/>
            <rFont val="Tahoma"/>
            <family val="2"/>
          </rPr>
          <t xml:space="preserve"> (febbraio/marzo 2014)
fatt. n. 6 del 15/04/2014 € 693,33 (marzo aprile)
</t>
        </r>
        <r>
          <rPr>
            <sz val="12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 xml:space="preserve">DI VINCENZO BERARDINO </t>
        </r>
        <r>
          <rPr>
            <sz val="10"/>
            <rFont val="Tahoma"/>
            <family val="2"/>
          </rPr>
          <t xml:space="preserve">
euro  80,50 rimborso missioni
euro 505,50 rimborso missioni
euro 235,85 (146,85+89,10) rimborso missioni
euro 75,50 rimborso missione
€ 56,00 rimborso missioni
</t>
        </r>
        <r>
          <rPr>
            <b/>
            <sz val="12"/>
            <rFont val="Tahoma"/>
            <family val="2"/>
          </rPr>
          <t xml:space="preserve">C.E.S.A. SRL </t>
        </r>
        <r>
          <rPr>
            <sz val="10"/>
            <rFont val="Tahoma"/>
            <family val="2"/>
          </rPr>
          <t xml:space="preserve">-
fatt. n. 100 del 18/03/2014 € 51.481,00( anticipazione 10% dell'importo contrattuale ) 
fatt. n. 7/EL del 19/09/2014 € 120.964,99 I SAL 
fatt. n. 1/EL  DEL 27/01/2015 € 277.037,51 II SAL 
fatt. n. 23/EL del 7/07/2015 € 108.510,71 III e ULT: SAL 
fatt. n..... (presso uff. rag) € 2.545,37 SAL FINALE 
</t>
        </r>
        <r>
          <rPr>
            <b/>
            <sz val="10"/>
            <rFont val="Tahoma"/>
            <family val="2"/>
          </rPr>
          <t>SCARCI VINCENZO</t>
        </r>
        <r>
          <rPr>
            <sz val="10"/>
            <rFont val="Tahoma"/>
            <family val="2"/>
          </rPr>
          <t xml:space="preserve"> 
euro 109,08 rimborso missioni
euro 162,77 rimborso missioni
</t>
        </r>
        <r>
          <rPr>
            <b/>
            <sz val="10"/>
            <rFont val="Tahoma"/>
            <family val="2"/>
          </rPr>
          <t xml:space="preserve">
FEBO LUIGI - INCARICO DEL 16/04/2013 PROT. N. 2528</t>
        </r>
        <r>
          <rPr>
            <sz val="10"/>
            <rFont val="Tahoma"/>
            <family val="2"/>
          </rPr>
          <t xml:space="preserve">
fatt. n. 1/PA del 23/02/2016 € 24.631,21
</t>
        </r>
        <r>
          <rPr>
            <b/>
            <sz val="10"/>
            <rFont val="Tahoma"/>
            <family val="2"/>
          </rPr>
          <t>INCENTIVO ALLA PROGETTAZIONE</t>
        </r>
        <r>
          <rPr>
            <sz val="10"/>
            <rFont val="Tahoma"/>
            <family val="2"/>
          </rPr>
          <t xml:space="preserve"> tabella di liquidazione del 27/11/2015 </t>
        </r>
        <r>
          <rPr>
            <b/>
            <sz val="10"/>
            <rFont val="Tahoma"/>
            <family val="2"/>
          </rPr>
          <t>€ 7.880,71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ANAC €  225,00
DI GIROLAMO GIUSEPPE - </t>
        </r>
        <r>
          <rPr>
            <sz val="10"/>
            <rFont val="Tahoma"/>
            <family val="2"/>
          </rPr>
          <t>rimb. spese di  missione26/08/2013 - 16/12/2014 € 185,40</t>
        </r>
      </text>
    </comment>
    <comment ref="AL14" authorId="0">
      <text>
        <r>
          <rPr>
            <b/>
            <sz val="11"/>
            <rFont val="Tahoma"/>
            <family val="2"/>
          </rPr>
          <t xml:space="preserve">ARCH. GENTILE ANTONELLA   </t>
        </r>
        <r>
          <rPr>
            <sz val="11"/>
            <rFont val="Tahoma"/>
            <family val="2"/>
          </rPr>
          <t xml:space="preserve">fatt. n. 5 del 18/09/2013 </t>
        </r>
        <r>
          <rPr>
            <b/>
            <sz val="11"/>
            <rFont val="Tahoma"/>
            <family val="2"/>
          </rPr>
          <t xml:space="preserve">euro 14.217,40 </t>
        </r>
        <r>
          <rPr>
            <sz val="11"/>
            <rFont val="Tahoma"/>
            <family val="2"/>
          </rPr>
          <t xml:space="preserve">( 11,957,80+ rit. acconto  euro 2.259,60)
</t>
        </r>
        <r>
          <rPr>
            <b/>
            <sz val="11"/>
            <rFont val="Tahoma"/>
            <family val="2"/>
          </rPr>
          <t xml:space="preserve">TECNOMETER </t>
        </r>
        <r>
          <rPr>
            <sz val="11"/>
            <rFont val="Tahoma"/>
            <family val="2"/>
          </rPr>
          <t xml:space="preserve">fatt. n. 792 del 25/10/2013 </t>
        </r>
        <r>
          <rPr>
            <b/>
            <sz val="11"/>
            <rFont val="Tahoma"/>
            <family val="2"/>
          </rPr>
          <t xml:space="preserve">euro 14.518,00
TATASEO MICHELE
 </t>
        </r>
        <r>
          <rPr>
            <sz val="11"/>
            <rFont val="Tahoma"/>
            <family val="2"/>
          </rPr>
          <t xml:space="preserve">fatt. n. 19 del 25/10/2013 </t>
        </r>
        <r>
          <rPr>
            <b/>
            <sz val="11"/>
            <rFont val="Tahoma"/>
            <family val="2"/>
          </rPr>
          <t xml:space="preserve">euro 5.075,20 (acconto)
</t>
        </r>
        <r>
          <rPr>
            <sz val="11"/>
            <rFont val="Tahoma"/>
            <family val="2"/>
          </rPr>
          <t xml:space="preserve">( 4.275,20 + rit. d'acconto euro 800,00)
fatt. n. 5 del 05/06/2014 </t>
        </r>
        <r>
          <rPr>
            <b/>
            <sz val="11"/>
            <rFont val="Tahoma"/>
            <family val="2"/>
          </rPr>
          <t xml:space="preserve">euro 1.924,79 saldo 
</t>
        </r>
        <r>
          <rPr>
            <sz val="11"/>
            <rFont val="Tahoma"/>
            <family val="2"/>
          </rPr>
          <t xml:space="preserve">(1.621,39 + rit. d'acconto  euro 303,40) 
</t>
        </r>
        <r>
          <rPr>
            <b/>
            <sz val="11"/>
            <rFont val="Tahoma"/>
            <family val="2"/>
          </rPr>
          <t xml:space="preserve">A.T.E.C. SRL </t>
        </r>
        <r>
          <rPr>
            <sz val="11"/>
            <rFont val="Tahoma"/>
            <family val="2"/>
          </rPr>
          <t xml:space="preserve"> fatt. n. 1 del 29/01/2014  </t>
        </r>
        <r>
          <rPr>
            <b/>
            <sz val="11"/>
            <rFont val="Tahoma"/>
            <family val="2"/>
          </rPr>
          <t xml:space="preserve">euro 25.559,23 </t>
        </r>
        <r>
          <rPr>
            <sz val="11"/>
            <rFont val="Tahoma"/>
            <family val="2"/>
          </rPr>
          <t xml:space="preserve">(anticipazione 10% importo contrattuale legge 98 del 9/08/2013 art. 26 ter)
fatt. n. 5 del 2/06/2014 </t>
        </r>
        <r>
          <rPr>
            <b/>
            <sz val="11"/>
            <rFont val="Tahoma"/>
            <family val="2"/>
          </rPr>
          <t xml:space="preserve">  euro 140.219,76 ISAL 
</t>
        </r>
        <r>
          <rPr>
            <sz val="11"/>
            <rFont val="Tahoma"/>
            <family val="2"/>
          </rPr>
          <t xml:space="preserve">fatt. n. 6 del 2/06/2014  </t>
        </r>
        <r>
          <rPr>
            <b/>
            <sz val="11"/>
            <rFont val="Tahoma"/>
            <family val="2"/>
          </rPr>
          <t xml:space="preserve">euro 5.076,42 </t>
        </r>
        <r>
          <rPr>
            <sz val="11"/>
            <rFont val="Tahoma"/>
            <family val="2"/>
          </rPr>
          <t>(Pag. a fattura -liste in economia)
fatt. n. 8 del 8/08/2014</t>
        </r>
        <r>
          <rPr>
            <b/>
            <sz val="11"/>
            <rFont val="Tahoma"/>
            <family val="2"/>
          </rPr>
          <t xml:space="preserve"> euro 70.362,12 </t>
        </r>
        <r>
          <rPr>
            <sz val="11"/>
            <rFont val="Tahoma"/>
            <family val="2"/>
          </rPr>
          <t xml:space="preserve"> II  e ULT. SAL
fatt. n. 7 del 7/08/2014 euro 13.608,91 (oneri di sicurezza aggiuntivi)
</t>
        </r>
        <r>
          <rPr>
            <b/>
            <sz val="11"/>
            <rFont val="Tahoma"/>
            <family val="2"/>
          </rPr>
          <t>DI BARTOLOMEO ERMANNO euro 257,80</t>
        </r>
        <r>
          <rPr>
            <sz val="11"/>
            <rFont val="Tahoma"/>
            <family val="2"/>
          </rPr>
          <t xml:space="preserve">  </t>
        </r>
        <r>
          <rPr>
            <b/>
            <sz val="11"/>
            <rFont val="Tahoma"/>
            <family val="2"/>
          </rPr>
          <t>+ 120,00</t>
        </r>
        <r>
          <rPr>
            <sz val="11"/>
            <rFont val="Tahoma"/>
            <family val="2"/>
          </rPr>
          <t xml:space="preserve"> + </t>
        </r>
        <r>
          <rPr>
            <b/>
            <sz val="11"/>
            <rFont val="Tahoma"/>
            <family val="2"/>
          </rPr>
          <t>57,80</t>
        </r>
        <r>
          <rPr>
            <sz val="11"/>
            <rFont val="Tahoma"/>
            <family val="2"/>
          </rPr>
          <t xml:space="preserve"> rimborso missioni
</t>
        </r>
        <r>
          <rPr>
            <b/>
            <sz val="11"/>
            <rFont val="Tahoma"/>
            <family val="2"/>
          </rPr>
          <t xml:space="preserve">MAZZA ALESSANDRO </t>
        </r>
        <r>
          <rPr>
            <sz val="11"/>
            <rFont val="Tahoma"/>
            <family val="2"/>
          </rPr>
          <t xml:space="preserve">-   </t>
        </r>
        <r>
          <rPr>
            <b/>
            <sz val="11"/>
            <rFont val="Tahoma"/>
            <family val="2"/>
          </rPr>
          <t>euro 40,75</t>
        </r>
        <r>
          <rPr>
            <sz val="11"/>
            <rFont val="Tahoma"/>
            <family val="2"/>
          </rPr>
          <t xml:space="preserve">  rimborso missioni
</t>
        </r>
        <r>
          <rPr>
            <b/>
            <sz val="11"/>
            <rFont val="Tahoma"/>
            <family val="2"/>
          </rPr>
          <t xml:space="preserve">BERNARDI AUGUSTO - € 39,50 </t>
        </r>
        <r>
          <rPr>
            <sz val="11"/>
            <rFont val="Tahoma"/>
            <family val="2"/>
          </rPr>
          <t xml:space="preserve">rimborso spese di missione 
</t>
        </r>
        <r>
          <rPr>
            <b/>
            <sz val="11"/>
            <rFont val="Tahoma"/>
            <family val="2"/>
          </rPr>
          <t>CHELLI RAFFAELE  - € 414,10</t>
        </r>
        <r>
          <rPr>
            <sz val="11"/>
            <rFont val="Tahoma"/>
            <family val="2"/>
          </rPr>
          <t xml:space="preserve"> rimborso spese di missione 
</t>
        </r>
        <r>
          <rPr>
            <b/>
            <sz val="11"/>
            <rFont val="Tahoma"/>
            <family val="2"/>
          </rPr>
          <t>D'INNOCENZO MARINA CESIRA € 218,13</t>
        </r>
        <r>
          <rPr>
            <sz val="11"/>
            <rFont val="Tahoma"/>
            <family val="2"/>
          </rPr>
          <t xml:space="preserve"> +</t>
        </r>
        <r>
          <rPr>
            <b/>
            <sz val="11"/>
            <rFont val="Tahoma"/>
            <family val="2"/>
          </rPr>
          <t>403,20</t>
        </r>
        <r>
          <rPr>
            <sz val="11"/>
            <rFont val="Tahoma"/>
            <family val="2"/>
          </rPr>
          <t xml:space="preserve"> rimborso spese di missione
</t>
        </r>
        <r>
          <rPr>
            <b/>
            <sz val="11"/>
            <rFont val="Tahoma"/>
            <family val="2"/>
          </rPr>
          <t>CONSEGNATO A UFFICIO RAGIONERIA MA RISULTA NON PAGATO ALLA DATA DL 31/12/2015</t>
        </r>
        <r>
          <rPr>
            <sz val="11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 xml:space="preserve"> INCENTIVO</t>
        </r>
        <r>
          <rPr>
            <sz val="11"/>
            <rFont val="Tahoma"/>
            <family val="2"/>
          </rPr>
          <t xml:space="preserve"> </t>
        </r>
        <r>
          <rPr>
            <b/>
            <sz val="11"/>
            <rFont val="Tahoma"/>
            <family val="2"/>
          </rPr>
          <t xml:space="preserve"> ALLA PROGETTAZIONE</t>
        </r>
        <r>
          <rPr>
            <sz val="11"/>
            <rFont val="Tahoma"/>
            <family val="2"/>
          </rPr>
          <t xml:space="preserve"> € 3.848,75
 </t>
        </r>
      </text>
    </comment>
    <comment ref="AL15" authorId="0">
      <text>
        <r>
          <rPr>
            <b/>
            <sz val="10"/>
            <rFont val="Tahoma"/>
            <family val="2"/>
          </rPr>
          <t>Pagato: ANZUINI PAOLO</t>
        </r>
        <r>
          <rPr>
            <sz val="10"/>
            <rFont val="Tahoma"/>
            <family val="2"/>
          </rPr>
          <t xml:space="preserve"> 
fatt. n. 4 del 27/09/2013</t>
        </r>
        <r>
          <rPr>
            <b/>
            <sz val="10"/>
            <rFont val="Tahoma"/>
            <family val="2"/>
          </rPr>
          <t xml:space="preserve"> euro 14.520,48
Pagato: EDILSARI SRL </t>
        </r>
        <r>
          <rPr>
            <sz val="10"/>
            <rFont val="Tahoma"/>
            <family val="2"/>
          </rPr>
          <t>f
fatt. n. 1 del 25/02/2014 I SAL</t>
        </r>
        <r>
          <rPr>
            <b/>
            <sz val="10"/>
            <rFont val="Tahoma"/>
            <family val="2"/>
          </rPr>
          <t xml:space="preserve"> € 107.969,40 
</t>
        </r>
        <r>
          <rPr>
            <sz val="10"/>
            <rFont val="Tahoma"/>
            <family val="2"/>
          </rPr>
          <t>fatt. n. 01/24 del 17/11/2014</t>
        </r>
        <r>
          <rPr>
            <b/>
            <sz val="10"/>
            <rFont val="Tahoma"/>
            <family val="2"/>
          </rPr>
          <t xml:space="preserve">  </t>
        </r>
        <r>
          <rPr>
            <sz val="10"/>
            <rFont val="Tahoma"/>
            <family val="2"/>
          </rPr>
          <t>II SAL</t>
        </r>
        <r>
          <rPr>
            <b/>
            <sz val="10"/>
            <rFont val="Tahoma"/>
            <family val="2"/>
          </rPr>
          <t xml:space="preserve"> € 111.521,30 
</t>
        </r>
        <r>
          <rPr>
            <sz val="10"/>
            <rFont val="Tahoma"/>
            <family val="2"/>
          </rPr>
          <t>Fatt. elettronica presso ufficio ragioneria III e ULT. SAL € 33.012,10
Fatt. elettronica presso ufficio ragioneria SAL FINALE € 1.269,40</t>
        </r>
        <r>
          <rPr>
            <b/>
            <sz val="10"/>
            <rFont val="Tahoma"/>
            <family val="2"/>
          </rPr>
          <t xml:space="preserve">
Pagato: ROSSI GIUSEPPE 
euro 405,31</t>
        </r>
        <r>
          <rPr>
            <sz val="10"/>
            <rFont val="Tahoma"/>
            <family val="2"/>
          </rPr>
          <t xml:space="preserve"> rimborso spese di missioni
</t>
        </r>
        <r>
          <rPr>
            <b/>
            <sz val="10"/>
            <rFont val="Tahoma"/>
            <family val="2"/>
          </rPr>
          <t xml:space="preserve">euro 889,15 </t>
        </r>
        <r>
          <rPr>
            <sz val="10"/>
            <rFont val="Tahoma"/>
            <family val="2"/>
          </rPr>
          <t xml:space="preserve">rimborso spese di missione
</t>
        </r>
        <r>
          <rPr>
            <b/>
            <sz val="10"/>
            <rFont val="Tahoma"/>
            <family val="2"/>
          </rPr>
          <t xml:space="preserve">euro 173,42 </t>
        </r>
        <r>
          <rPr>
            <sz val="10"/>
            <rFont val="Tahoma"/>
            <family val="2"/>
          </rPr>
          <t xml:space="preserve">rimborso spese di missione
</t>
        </r>
        <r>
          <rPr>
            <b/>
            <sz val="10"/>
            <rFont val="Tahoma"/>
            <family val="2"/>
          </rPr>
          <t>euro 40,60</t>
        </r>
        <r>
          <rPr>
            <sz val="10"/>
            <rFont val="Tahoma"/>
            <family val="2"/>
          </rPr>
          <t xml:space="preserve"> rimborso spese di missione
</t>
        </r>
        <r>
          <rPr>
            <b/>
            <sz val="10"/>
            <rFont val="Tahoma"/>
            <family val="2"/>
          </rPr>
          <t>Pagato: LIBERATI GIUSEPPE   
euro 596,50</t>
        </r>
        <r>
          <rPr>
            <sz val="10"/>
            <rFont val="Tahoma"/>
            <family val="2"/>
          </rPr>
          <t xml:space="preserve"> rimborso spese di missione
</t>
        </r>
        <r>
          <rPr>
            <b/>
            <sz val="10"/>
            <rFont val="Tahoma"/>
            <family val="2"/>
          </rPr>
          <t>ANAC</t>
        </r>
        <r>
          <rPr>
            <sz val="10"/>
            <rFont val="Tahoma"/>
            <family val="2"/>
          </rPr>
          <t xml:space="preserve"> estratto MAV n. 01030514952391486 cod. gara 5107234 € 225,00
</t>
        </r>
        <r>
          <rPr>
            <b/>
            <sz val="10"/>
            <rFont val="Tahoma"/>
            <family val="2"/>
          </rPr>
          <t xml:space="preserve">LIQUIDAZIONE INCENTIVO € 5.158,86 </t>
        </r>
        <r>
          <rPr>
            <sz val="10"/>
            <rFont val="Tahoma"/>
            <family val="2"/>
          </rPr>
          <t xml:space="preserve">(CONSEGNATO A UFFICIO RAGIONERIA MA RISULTA NON PAGATO ALLA DATA DEL 31/12/2015)
</t>
        </r>
        <r>
          <rPr>
            <b/>
            <sz val="10"/>
            <rFont val="Tahoma"/>
            <family val="2"/>
          </rPr>
          <t xml:space="preserve">RONCHETTI CANDIDO - INCARICO DEL 19/08/2016 </t>
        </r>
        <r>
          <rPr>
            <sz val="10"/>
            <rFont val="Tahoma"/>
            <family val="2"/>
          </rPr>
          <t xml:space="preserve">
fatt. n. 1 del 9/03/2016 € 14.908,40
</t>
        </r>
        <r>
          <rPr>
            <b/>
            <sz val="10"/>
            <rFont val="Tahoma"/>
            <family val="2"/>
          </rPr>
          <t xml:space="preserve">CICIOTTI AUGUSTO </t>
        </r>
        <r>
          <rPr>
            <sz val="10"/>
            <rFont val="Tahoma"/>
            <family val="2"/>
          </rPr>
          <t>rimb. missioni € 98,35</t>
        </r>
      </text>
    </comment>
    <comment ref="AL16" authorId="0">
      <text>
        <r>
          <rPr>
            <b/>
            <sz val="10"/>
            <rFont val="Tahoma"/>
            <family val="2"/>
          </rPr>
          <t xml:space="preserve">ARCHISTUDIO Associazione Professionale
</t>
        </r>
        <r>
          <rPr>
            <sz val="10"/>
            <rFont val="Tahoma"/>
            <family val="2"/>
          </rPr>
          <t xml:space="preserve">fatt. n. 36 del 25/10/2013 </t>
        </r>
        <r>
          <rPr>
            <b/>
            <sz val="10"/>
            <rFont val="Tahoma"/>
            <family val="2"/>
          </rPr>
          <t>euro 17.022,22</t>
        </r>
        <r>
          <rPr>
            <sz val="10"/>
            <rFont val="Tahoma"/>
            <family val="2"/>
          </rPr>
          <t xml:space="preserve"> (14.339,02 + rit. d'acconto 2.683,20) I acconto 
fatt. n. 3/PA del 20/04/2015</t>
        </r>
        <r>
          <rPr>
            <b/>
            <sz val="10"/>
            <rFont val="Tahoma"/>
            <family val="2"/>
          </rPr>
          <t xml:space="preserve"> euro 14.778,69</t>
        </r>
        <r>
          <rPr>
            <sz val="10"/>
            <rFont val="Tahoma"/>
            <family val="2"/>
          </rPr>
          <t xml:space="preserve"> ( (12.449,14 + 2329,55 rit. d'acconto) II acconto
fatt. n. 3/PA del 20/04/2015 euro 14.778,69 ( (12.449,14 + 2329,55 rit. d'acconto) </t>
        </r>
        <r>
          <rPr>
            <b/>
            <sz val="10"/>
            <rFont val="Tahoma"/>
            <family val="2"/>
          </rPr>
          <t xml:space="preserve"> € 2.243,53  </t>
        </r>
        <r>
          <rPr>
            <sz val="10"/>
            <rFont val="Tahoma"/>
            <family val="2"/>
          </rPr>
          <t xml:space="preserve">( 1.889,88 + RIT. D'ACCO. 353,65)  SALDO 
</t>
        </r>
        <r>
          <rPr>
            <b/>
            <sz val="10"/>
            <rFont val="Tahoma"/>
            <family val="2"/>
          </rPr>
          <t xml:space="preserve">TATASEO MICHELE
 incarico 3589 del 17/05/2013 
</t>
        </r>
        <r>
          <rPr>
            <sz val="10"/>
            <rFont val="Tahoma"/>
            <family val="2"/>
          </rPr>
          <t xml:space="preserve"> fatt. n. 21 del 30/10/2013</t>
        </r>
        <r>
          <rPr>
            <b/>
            <sz val="10"/>
            <rFont val="Tahoma"/>
            <family val="2"/>
          </rPr>
          <t xml:space="preserve"> €  35.440,12  </t>
        </r>
        <r>
          <rPr>
            <sz val="10"/>
            <rFont val="Tahoma"/>
            <family val="2"/>
          </rPr>
          <t xml:space="preserve">(29.853,72 + rit. d'acconto €  5.586,40)
</t>
        </r>
        <r>
          <rPr>
            <b/>
            <sz val="10"/>
            <rFont val="Tahoma"/>
            <family val="2"/>
          </rPr>
          <t xml:space="preserve">incarico 5713 del 08/09/2014 </t>
        </r>
        <r>
          <rPr>
            <sz val="10"/>
            <rFont val="Tahoma"/>
            <family val="2"/>
          </rPr>
          <t xml:space="preserve">
fatt. n. 6/PA del 25/11/2015 € 8.881,60( 7.481,60 + rit. d'acc. € 1.400,00)
</t>
        </r>
        <r>
          <rPr>
            <b/>
            <sz val="10"/>
            <rFont val="Tahoma"/>
            <family val="2"/>
          </rPr>
          <t>ABRUZZO TEST f</t>
        </r>
        <r>
          <rPr>
            <sz val="10"/>
            <rFont val="Tahoma"/>
            <family val="2"/>
          </rPr>
          <t xml:space="preserve">att. n. 899 del 15/11/2013 </t>
        </r>
        <r>
          <rPr>
            <b/>
            <sz val="10"/>
            <rFont val="Tahoma"/>
            <family val="2"/>
          </rPr>
          <t xml:space="preserve">euro  19.562,63 
DI VINCENZO BERARDINO  
euro 133,00 </t>
        </r>
        <r>
          <rPr>
            <sz val="10"/>
            <rFont val="Tahoma"/>
            <family val="2"/>
          </rPr>
          <t xml:space="preserve">rimborso missioni
</t>
        </r>
        <r>
          <rPr>
            <b/>
            <sz val="10"/>
            <rFont val="Tahoma"/>
            <family val="2"/>
          </rPr>
          <t xml:space="preserve">euro 269,50 </t>
        </r>
        <r>
          <rPr>
            <sz val="10"/>
            <rFont val="Tahoma"/>
            <family val="2"/>
          </rPr>
          <t xml:space="preserve">rimborso missioni
</t>
        </r>
        <r>
          <rPr>
            <b/>
            <sz val="10"/>
            <rFont val="Tahoma"/>
            <family val="2"/>
          </rPr>
          <t>euro 365,10</t>
        </r>
        <r>
          <rPr>
            <sz val="10"/>
            <rFont val="Tahoma"/>
            <family val="2"/>
          </rPr>
          <t xml:space="preserve"> ( 296,90 + 68,20) rimborso missioni
euro 55,90 rimborso missioni
</t>
        </r>
        <r>
          <rPr>
            <b/>
            <sz val="10"/>
            <rFont val="Tahoma"/>
            <family val="2"/>
          </rPr>
          <t xml:space="preserve">ANTENUCCI UGO - CONTRATTO REP n. . 488 E ATTO DI SOTTOMISSIONE N. 569/17 </t>
        </r>
        <r>
          <rPr>
            <sz val="10"/>
            <rFont val="Tahoma"/>
            <family val="2"/>
          </rPr>
          <t xml:space="preserve">
fatt. n. 1/PA del 24/07/2014 € 260.989,58 I SAL 
fatt. n. 2/PA del 13/11/2014 € 363.166,77 II SAL 
fatt. 1/PA del 9/07/2015 € 197223,54 III e ULT SAL 
certificato di pagamento del 27/08/2015 € 10.228,47 SAL FINALE 
</t>
        </r>
        <r>
          <rPr>
            <b/>
            <sz val="10"/>
            <rFont val="Tahoma"/>
            <family val="2"/>
          </rPr>
          <t>GDF di Di Fonzo Gabriele</t>
        </r>
        <r>
          <rPr>
            <sz val="10"/>
            <rFont val="Tahoma"/>
            <family val="2"/>
          </rPr>
          <t xml:space="preserve"> - fatt. n. 19 del 21/04/2015 € 34.160,00
</t>
        </r>
        <r>
          <rPr>
            <b/>
            <sz val="10"/>
            <rFont val="Tahoma"/>
            <family val="2"/>
          </rPr>
          <t xml:space="preserve">CONSEGNATO A UFFICIO RAGIONERIA MA RISULTA NON PAGATO ALLA DATA DEL 31/12/2015
INCENTIVO ALLA PROGETTAZIONE € 13.629,61
ANDREIUCCI PASQUALE
rimb. missioni  € 491,50 </t>
        </r>
        <r>
          <rPr>
            <sz val="10"/>
            <rFont val="Tahoma"/>
            <family val="2"/>
          </rPr>
          <t>periodo 2/02/2015 -16/07/2015</t>
        </r>
        <r>
          <rPr>
            <b/>
            <sz val="10"/>
            <rFont val="Tahoma"/>
            <family val="2"/>
          </rPr>
          <t xml:space="preserve">
LIBERATORE SERGIO 
rimb. missioni € 482,40  </t>
        </r>
        <r>
          <rPr>
            <sz val="10"/>
            <rFont val="Tahoma"/>
            <family val="2"/>
          </rPr>
          <t>periodo 13/06/2013 - 10/12/2015</t>
        </r>
      </text>
    </comment>
    <comment ref="AL17" authorId="0">
      <text>
        <r>
          <rPr>
            <b/>
            <sz val="11"/>
            <rFont val="Tahoma"/>
            <family val="2"/>
          </rPr>
          <t>STUDIO TECNICO ASSOCIATO PROGETTO INTEGRATO</t>
        </r>
        <r>
          <rPr>
            <b/>
            <sz val="10"/>
            <rFont val="Tahoma"/>
            <family val="2"/>
          </rPr>
          <t xml:space="preserve"> INCARICO N. 3783 DEL 28/05/2015 </t>
        </r>
        <r>
          <rPr>
            <sz val="10"/>
            <rFont val="Tahoma"/>
            <family val="2"/>
          </rPr>
          <t xml:space="preserve"> 
fatt. n. 105 del 24/10/2013    </t>
        </r>
        <r>
          <rPr>
            <b/>
            <sz val="10"/>
            <rFont val="Tahoma"/>
            <family val="2"/>
          </rPr>
          <t xml:space="preserve">  €</t>
        </r>
        <r>
          <rPr>
            <sz val="10"/>
            <rFont val="Tahoma"/>
            <family val="2"/>
          </rPr>
          <t xml:space="preserve"> </t>
        </r>
        <r>
          <rPr>
            <b/>
            <sz val="10"/>
            <rFont val="Tahoma"/>
            <family val="2"/>
          </rPr>
          <t xml:space="preserve">10.149,13 </t>
        </r>
        <r>
          <rPr>
            <sz val="10"/>
            <rFont val="Tahoma"/>
            <family val="2"/>
          </rPr>
          <t>(8.549,33 + rit. d'acconto euro 1.599,80) acconto
fatt. n. 83 - 84 del 29/10/2015</t>
        </r>
        <r>
          <rPr>
            <b/>
            <sz val="10"/>
            <rFont val="Tahoma"/>
            <family val="2"/>
          </rPr>
          <t xml:space="preserve"> € 10.149,13 </t>
        </r>
        <r>
          <rPr>
            <sz val="10"/>
            <rFont val="Tahoma"/>
            <family val="2"/>
          </rPr>
          <t xml:space="preserve">(8.549,33 + rit. d'acconto euro 1.599,80) Saldo
</t>
        </r>
        <r>
          <rPr>
            <b/>
            <sz val="11"/>
            <rFont val="Tahoma"/>
            <family val="2"/>
          </rPr>
          <t xml:space="preserve">TATASEO MICHELE 
INCARICO prot. n.  3590 del  17/05/2013 
</t>
        </r>
        <r>
          <rPr>
            <sz val="10"/>
            <rFont val="Tahoma"/>
            <family val="2"/>
          </rPr>
          <t xml:space="preserve"> fatt. n. 20 del 25/10/2013 </t>
        </r>
        <r>
          <rPr>
            <b/>
            <sz val="10"/>
            <rFont val="Tahoma"/>
            <family val="2"/>
          </rPr>
          <t xml:space="preserve">euro 20.917,44 </t>
        </r>
        <r>
          <rPr>
            <sz val="10"/>
            <rFont val="Tahoma"/>
            <family val="2"/>
          </rPr>
          <t xml:space="preserve"> (17.620,24 + rit. d'acconto 3.297,20)
</t>
        </r>
        <r>
          <rPr>
            <b/>
            <sz val="10"/>
            <rFont val="Tahoma"/>
            <family val="2"/>
          </rPr>
          <t>INCARICO prot. n.  6827 del  6/11/2014
fatt. n. 1/PA del 16/03/2015 € 20.917,44 (17.620,24 + rit. d'acco. € 3.297,20</t>
        </r>
        <r>
          <rPr>
            <sz val="10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LO MONACO CLAUDIO</t>
        </r>
        <r>
          <rPr>
            <sz val="10"/>
            <rFont val="Tahoma"/>
            <family val="2"/>
          </rPr>
          <t xml:space="preserve"> fatt. n. 4 del 29/10/2013 </t>
        </r>
        <r>
          <rPr>
            <b/>
            <sz val="10"/>
            <rFont val="Tahoma"/>
            <family val="2"/>
          </rPr>
          <t>euro 23.472,80</t>
        </r>
        <r>
          <rPr>
            <sz val="10"/>
            <rFont val="Tahoma"/>
            <family val="2"/>
          </rPr>
          <t xml:space="preserve"> 
( 19.772,80+ rit. d'acconto euro 3.700,00)
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CAPUTO ERNESTO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rimborso missioni </t>
        </r>
        <r>
          <rPr>
            <b/>
            <sz val="10"/>
            <rFont val="Tahoma"/>
            <family val="2"/>
          </rPr>
          <t xml:space="preserve">
 euro 22,00</t>
        </r>
        <r>
          <rPr>
            <sz val="10"/>
            <rFont val="Tahoma"/>
            <family val="2"/>
          </rPr>
          <t xml:space="preserve"> </t>
        </r>
        <r>
          <rPr>
            <b/>
            <sz val="10"/>
            <rFont val="Tahoma"/>
            <family val="2"/>
          </rPr>
          <t>+49,59</t>
        </r>
        <r>
          <rPr>
            <sz val="10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FINARELLI CLAUDIO-</t>
        </r>
        <r>
          <rPr>
            <sz val="11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euro 138,00 </t>
        </r>
        <r>
          <rPr>
            <sz val="10"/>
            <rFont val="Tahoma"/>
            <family val="2"/>
          </rPr>
          <t xml:space="preserve">rimborso missioni
</t>
        </r>
        <r>
          <rPr>
            <b/>
            <sz val="10"/>
            <rFont val="Tahoma"/>
            <family val="2"/>
          </rPr>
          <t>euro 245,26</t>
        </r>
        <r>
          <rPr>
            <sz val="10"/>
            <rFont val="Tahoma"/>
            <family val="2"/>
          </rPr>
          <t xml:space="preserve"> rimborso missioni
</t>
        </r>
        <r>
          <rPr>
            <b/>
            <sz val="11"/>
            <rFont val="Tahoma"/>
            <family val="2"/>
          </rPr>
          <t xml:space="preserve">OLIVIERI BERARDINO </t>
        </r>
        <r>
          <rPr>
            <sz val="10"/>
            <rFont val="Tahoma"/>
            <family val="2"/>
          </rPr>
          <t xml:space="preserve">- 
rimborso missioni </t>
        </r>
        <r>
          <rPr>
            <b/>
            <sz val="10"/>
            <rFont val="Tahoma"/>
            <family val="2"/>
          </rPr>
          <t xml:space="preserve">euro 17,18
</t>
        </r>
        <r>
          <rPr>
            <sz val="10"/>
            <rFont val="Tahoma"/>
            <family val="2"/>
          </rPr>
          <t>rimborso missioni</t>
        </r>
        <r>
          <rPr>
            <b/>
            <sz val="10"/>
            <rFont val="Tahoma"/>
            <family val="2"/>
          </rPr>
          <t xml:space="preserve"> € 43,85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 xml:space="preserve">LANCIA SRL CONTRATTO N. 478  DEL 9/01/2014 </t>
        </r>
        <r>
          <rPr>
            <b/>
            <sz val="10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fatt. n. 4 del 12/06/2014 euro 223.152,38</t>
        </r>
        <r>
          <rPr>
            <b/>
            <sz val="10"/>
            <rFont val="Tahoma"/>
            <family val="2"/>
          </rPr>
          <t xml:space="preserve"> I SAL </t>
        </r>
        <r>
          <rPr>
            <sz val="10"/>
            <rFont val="Tahoma"/>
            <family val="2"/>
          </rPr>
          <t xml:space="preserve">
fatt. n. 8 del 24/09/2014 euro 231.634,63 </t>
        </r>
        <r>
          <rPr>
            <b/>
            <sz val="10"/>
            <rFont val="Tahoma"/>
            <family val="2"/>
          </rPr>
          <t xml:space="preserve"> II SAL</t>
        </r>
        <r>
          <rPr>
            <sz val="10"/>
            <rFont val="Tahoma"/>
            <family val="2"/>
          </rPr>
          <t xml:space="preserve">
fatt. presso uff. rag. certificato di pagamento del 11/12/2014 € 229.279,24 </t>
        </r>
        <r>
          <rPr>
            <b/>
            <sz val="10"/>
            <rFont val="Tahoma"/>
            <family val="2"/>
          </rPr>
          <t xml:space="preserve">III SAL
</t>
        </r>
        <r>
          <rPr>
            <sz val="10"/>
            <rFont val="Tahoma"/>
            <family val="2"/>
          </rPr>
          <t xml:space="preserve">fatt. n. 36 del 9/04/2015 € 70.320,80 </t>
        </r>
        <r>
          <rPr>
            <b/>
            <sz val="10"/>
            <rFont val="Tahoma"/>
            <family val="2"/>
          </rPr>
          <t xml:space="preserve">IV SAL 
</t>
        </r>
        <r>
          <rPr>
            <sz val="10"/>
            <rFont val="Tahoma"/>
            <family val="2"/>
          </rPr>
          <t xml:space="preserve">fatt. n. 115 del 26/08/2015 € 3.790,89 </t>
        </r>
        <r>
          <rPr>
            <b/>
            <sz val="10"/>
            <rFont val="Tahoma"/>
            <family val="2"/>
          </rPr>
          <t xml:space="preserve">SAL FINALE </t>
        </r>
        <r>
          <rPr>
            <sz val="10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APOLLONI MARIO</t>
        </r>
        <r>
          <rPr>
            <sz val="10"/>
            <rFont val="Tahoma"/>
            <family val="2"/>
          </rPr>
          <t xml:space="preserve"> - € 769,25 +415,60 + 751,95 + 290,40 rimborso missioni
</t>
        </r>
        <r>
          <rPr>
            <b/>
            <sz val="11"/>
            <rFont val="Tahoma"/>
            <family val="2"/>
          </rPr>
          <t>CANTELMI DAMIANO</t>
        </r>
        <r>
          <rPr>
            <b/>
            <sz val="10"/>
            <rFont val="Tahoma"/>
            <family val="2"/>
          </rPr>
          <t xml:space="preserve"> - </t>
        </r>
        <r>
          <rPr>
            <sz val="10"/>
            <rFont val="Tahoma"/>
            <family val="2"/>
          </rPr>
          <t>€ 13,79 rimborso spese di missione</t>
        </r>
        <r>
          <rPr>
            <b/>
            <sz val="10"/>
            <rFont val="Tahoma"/>
            <family val="2"/>
          </rPr>
          <t xml:space="preserve"> NON RISULTA PAGATO ALLA DATA DEL 31/12/2015</t>
        </r>
        <r>
          <rPr>
            <sz val="10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 xml:space="preserve">VERROCCHIA ALESSANDRO </t>
        </r>
        <r>
          <rPr>
            <sz val="10"/>
            <rFont val="Tahoma"/>
            <family val="2"/>
          </rPr>
          <t xml:space="preserve">- € 90,10 rimborso spse di missione
</t>
        </r>
        <r>
          <rPr>
            <b/>
            <sz val="10"/>
            <rFont val="Tahoma"/>
            <family val="2"/>
          </rPr>
          <t xml:space="preserve">
ULIZIO MICHELA  -(INCARICO prot. n. 4397 del  01/07/2014)</t>
        </r>
        <r>
          <rPr>
            <sz val="10"/>
            <rFont val="Tahoma"/>
            <family val="2"/>
          </rPr>
          <t xml:space="preserve">
fatt. n.  3  del 12/09/2014 € 4.160,00 cantiere S.M. Tomba
fatt. n. 1/E del 17/04/2015 € 4.160,00 cantiere S.M. Tomba
fatt. n. 2/e del 22/05/2015 € 12.480,00 cantiere S.M. Tomba
</t>
        </r>
        <r>
          <rPr>
            <b/>
            <sz val="10"/>
            <rFont val="Tahoma"/>
            <family val="2"/>
          </rPr>
          <t xml:space="preserve">INCENTIVO ALLA PROGETTAZIONE €  8.877,57
</t>
        </r>
      </text>
    </comment>
    <comment ref="AL18" authorId="0">
      <text>
        <r>
          <rPr>
            <b/>
            <sz val="10"/>
            <rFont val="Tahoma"/>
            <family val="2"/>
          </rPr>
          <t xml:space="preserve">D'OLIMPO SIMONA 
 </t>
        </r>
        <r>
          <rPr>
            <sz val="10"/>
            <rFont val="Tahoma"/>
            <family val="2"/>
          </rPr>
          <t xml:space="preserve">fatt.. N. 7 del  22/08/2013 </t>
        </r>
        <r>
          <rPr>
            <b/>
            <sz val="10"/>
            <rFont val="Tahoma"/>
            <family val="2"/>
          </rPr>
          <t>euro 693,33</t>
        </r>
        <r>
          <rPr>
            <sz val="10"/>
            <rFont val="Tahoma"/>
            <family val="2"/>
          </rPr>
          <t xml:space="preserve">
 </t>
        </r>
        <r>
          <rPr>
            <b/>
            <sz val="10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fatt. n. 8 del 17/09/2013 </t>
        </r>
        <r>
          <rPr>
            <b/>
            <sz val="10"/>
            <rFont val="Tahoma"/>
            <family val="2"/>
          </rPr>
          <t>euro 693,33</t>
        </r>
        <r>
          <rPr>
            <sz val="10"/>
            <rFont val="Tahoma"/>
            <family val="2"/>
          </rPr>
          <t xml:space="preserve">
fatt. n. 10 del 15/10/2013 </t>
        </r>
        <r>
          <rPr>
            <b/>
            <sz val="10"/>
            <rFont val="Tahoma"/>
            <family val="2"/>
          </rPr>
          <t>euro 693,66</t>
        </r>
        <r>
          <rPr>
            <sz val="10"/>
            <rFont val="Tahoma"/>
            <family val="2"/>
          </rPr>
          <t xml:space="preserve">
fatt. n. 11 del 13/11/2013 </t>
        </r>
        <r>
          <rPr>
            <b/>
            <sz val="10"/>
            <rFont val="Tahoma"/>
            <family val="2"/>
          </rPr>
          <t>euro 693,33</t>
        </r>
        <r>
          <rPr>
            <sz val="10"/>
            <rFont val="Tahoma"/>
            <family val="2"/>
          </rPr>
          <t xml:space="preserve">
fatt. n. 13 del 2/12/2013 </t>
        </r>
        <r>
          <rPr>
            <b/>
            <sz val="10"/>
            <rFont val="Tahoma"/>
            <family val="2"/>
          </rPr>
          <t xml:space="preserve">euro 693,33
TECNO LAB SRL 
</t>
        </r>
        <r>
          <rPr>
            <sz val="10"/>
            <rFont val="Tahoma"/>
            <family val="2"/>
          </rPr>
          <t xml:space="preserve">fatt. n. 942 del 31/07/2013 </t>
        </r>
        <r>
          <rPr>
            <b/>
            <sz val="10"/>
            <rFont val="Tahoma"/>
            <family val="2"/>
          </rPr>
          <t xml:space="preserve">euro 8.155,40
LIBERATORE MARIA LAURA INCARICO N. 2958 DEL 03/05/2013
</t>
        </r>
        <r>
          <rPr>
            <sz val="10"/>
            <rFont val="Tahoma"/>
            <family val="2"/>
          </rPr>
          <t xml:space="preserve">fatt. n. 4 del 6/11/2013  € </t>
        </r>
        <r>
          <rPr>
            <b/>
            <sz val="10"/>
            <rFont val="Tahoma"/>
            <family val="2"/>
          </rPr>
          <t xml:space="preserve">10.667,28 I ACCONTO
</t>
        </r>
        <r>
          <rPr>
            <sz val="10"/>
            <rFont val="Tahoma"/>
            <family val="2"/>
          </rPr>
          <t>fatt. n. 3 del 24/6/2015</t>
        </r>
        <r>
          <rPr>
            <b/>
            <sz val="10"/>
            <rFont val="Tahoma"/>
            <family val="2"/>
          </rPr>
          <t xml:space="preserve">  € 10.667,28 SALDO 
CONSORZIO INTEGRA </t>
        </r>
        <r>
          <rPr>
            <sz val="10"/>
            <rFont val="Tahoma"/>
            <family val="2"/>
          </rPr>
          <t xml:space="preserve">fatt. n. 19 del 4/11/2013 </t>
        </r>
        <r>
          <rPr>
            <b/>
            <sz val="10"/>
            <rFont val="Tahoma"/>
            <family val="2"/>
          </rPr>
          <t>euro 26.960,73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PERFORESINE SRL</t>
        </r>
        <r>
          <rPr>
            <sz val="10"/>
            <rFont val="Tahoma"/>
            <family val="2"/>
          </rPr>
          <t xml:space="preserve"> - </t>
        </r>
        <r>
          <rPr>
            <b/>
            <sz val="10"/>
            <rFont val="Tahoma"/>
            <family val="2"/>
          </rPr>
          <t>contratto n. 439 e atto di sottomissione 554</t>
        </r>
        <r>
          <rPr>
            <sz val="10"/>
            <rFont val="Tahoma"/>
            <family val="2"/>
          </rPr>
          <t xml:space="preserve">
fatt. n. 4 del 27/02/2014   </t>
        </r>
        <r>
          <rPr>
            <b/>
            <sz val="10"/>
            <rFont val="Tahoma"/>
            <family val="2"/>
          </rPr>
          <t xml:space="preserve">euro 115.517,37 I SAL </t>
        </r>
        <r>
          <rPr>
            <sz val="10"/>
            <rFont val="Tahoma"/>
            <family val="2"/>
          </rPr>
          <t xml:space="preserve">
fatt.n. 17  del 24/06/2014  </t>
        </r>
        <r>
          <rPr>
            <b/>
            <sz val="10"/>
            <rFont val="Tahoma"/>
            <family val="2"/>
          </rPr>
          <t xml:space="preserve">euro 143.426,86   II SAL 
</t>
        </r>
        <r>
          <rPr>
            <sz val="10"/>
            <rFont val="Tahoma"/>
            <family val="2"/>
          </rPr>
          <t>fatt. n. 18 del 16/02/2015</t>
        </r>
        <r>
          <rPr>
            <b/>
            <sz val="10"/>
            <rFont val="Tahoma"/>
            <family val="2"/>
          </rPr>
          <t xml:space="preserve"> € 350.388,06  III SAL 
</t>
        </r>
        <r>
          <rPr>
            <sz val="10"/>
            <rFont val="Tahoma"/>
            <family val="2"/>
          </rPr>
          <t xml:space="preserve">certificato di pagamento del 22/10/2015 </t>
        </r>
        <r>
          <rPr>
            <b/>
            <sz val="10"/>
            <rFont val="Tahoma"/>
            <family val="2"/>
          </rPr>
          <t>€ 3.061,97</t>
        </r>
        <r>
          <rPr>
            <sz val="10"/>
            <rFont val="Tahoma"/>
            <family val="2"/>
          </rPr>
          <t xml:space="preserve"> 4 SAL FINALE</t>
        </r>
        <r>
          <rPr>
            <b/>
            <sz val="10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DI VINCENZO BERARDINO  
euro 225,26 </t>
        </r>
        <r>
          <rPr>
            <sz val="10"/>
            <rFont val="Tahoma"/>
            <family val="2"/>
          </rPr>
          <t xml:space="preserve">rimborso missioni 
</t>
        </r>
        <r>
          <rPr>
            <b/>
            <sz val="10"/>
            <rFont val="Tahoma"/>
            <family val="2"/>
          </rPr>
          <t xml:space="preserve">euro 226,70 </t>
        </r>
        <r>
          <rPr>
            <sz val="10"/>
            <rFont val="Tahoma"/>
            <family val="2"/>
          </rPr>
          <t xml:space="preserve">rimborso missioni
</t>
        </r>
        <r>
          <rPr>
            <b/>
            <sz val="10"/>
            <rFont val="Tahoma"/>
            <family val="2"/>
          </rPr>
          <t xml:space="preserve">euro 48,00
</t>
        </r>
        <r>
          <rPr>
            <sz val="10"/>
            <rFont val="Tahoma"/>
            <family val="2"/>
          </rPr>
          <t xml:space="preserve"> rimborso missioni</t>
        </r>
        <r>
          <rPr>
            <sz val="9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OLIVIERI  BERARDINO</t>
        </r>
        <r>
          <rPr>
            <sz val="10"/>
            <rFont val="Tahoma"/>
            <family val="2"/>
          </rPr>
          <t xml:space="preserve"> 
</t>
        </r>
        <r>
          <rPr>
            <b/>
            <sz val="10"/>
            <rFont val="Tahoma"/>
            <family val="2"/>
          </rPr>
          <t>euro 21,02</t>
        </r>
        <r>
          <rPr>
            <sz val="10"/>
            <rFont val="Tahoma"/>
            <family val="2"/>
          </rPr>
          <t xml:space="preserve"> rimborso missioni
</t>
        </r>
        <r>
          <rPr>
            <b/>
            <sz val="10"/>
            <rFont val="Tahoma"/>
            <family val="2"/>
          </rPr>
          <t>LIBERATI GIUSEPPE 
€ 494,72</t>
        </r>
        <r>
          <rPr>
            <sz val="10"/>
            <rFont val="Tahoma"/>
            <family val="2"/>
          </rPr>
          <t xml:space="preserve">  rimborso missioni 
</t>
        </r>
        <r>
          <rPr>
            <b/>
            <sz val="10"/>
            <rFont val="Tahoma"/>
            <family val="2"/>
          </rPr>
          <t>€ 395,76</t>
        </r>
        <r>
          <rPr>
            <sz val="10"/>
            <rFont val="Tahoma"/>
            <family val="2"/>
          </rPr>
          <t xml:space="preserve"> rimborso missioni
</t>
        </r>
        <r>
          <rPr>
            <b/>
            <sz val="10"/>
            <rFont val="Tahoma"/>
            <family val="2"/>
          </rPr>
          <t>€ 576,60</t>
        </r>
        <r>
          <rPr>
            <sz val="10"/>
            <rFont val="Tahoma"/>
            <family val="2"/>
          </rPr>
          <t xml:space="preserve">   rimborso missioni
</t>
        </r>
        <r>
          <rPr>
            <b/>
            <sz val="10"/>
            <rFont val="Tahoma"/>
            <family val="2"/>
          </rPr>
          <t xml:space="preserve">€770,45   </t>
        </r>
        <r>
          <rPr>
            <sz val="10"/>
            <rFont val="Tahoma"/>
            <family val="2"/>
          </rPr>
          <t xml:space="preserve"> rimborso missioni
</t>
        </r>
        <r>
          <rPr>
            <b/>
            <sz val="10"/>
            <rFont val="Tahoma"/>
            <family val="2"/>
          </rPr>
          <t>INCENTIVO ALLA PROGETTAZIONE</t>
        </r>
        <r>
          <rPr>
            <sz val="10"/>
            <rFont val="Tahoma"/>
            <family val="2"/>
          </rPr>
          <t xml:space="preserve"> tabella di liquidazione del 27/11/2015</t>
        </r>
        <r>
          <rPr>
            <b/>
            <sz val="10"/>
            <rFont val="Tahoma"/>
            <family val="2"/>
          </rPr>
          <t xml:space="preserve"> € 7.987,74</t>
        </r>
        <r>
          <rPr>
            <sz val="10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>ANAC € 375,00</t>
        </r>
        <r>
          <rPr>
            <sz val="9"/>
            <rFont val="Tahoma"/>
            <family val="2"/>
          </rPr>
          <t xml:space="preserve">
</t>
        </r>
      </text>
    </comment>
    <comment ref="AL19" authorId="0">
      <text>
        <r>
          <rPr>
            <b/>
            <sz val="10"/>
            <rFont val="Tahoma"/>
            <family val="2"/>
          </rPr>
          <t>DI VINCENZO GIANCARLO INCARICO N. 1986 DEL 27/03/2015</t>
        </r>
        <r>
          <rPr>
            <sz val="10"/>
            <rFont val="Tahoma"/>
            <family val="2"/>
          </rPr>
          <t xml:space="preserve">
fatt. n. 29 del 28/10/2013 </t>
        </r>
        <r>
          <rPr>
            <b/>
            <sz val="10"/>
            <rFont val="Tahoma"/>
            <family val="2"/>
          </rPr>
          <t xml:space="preserve">euro 11.244,74 </t>
        </r>
        <r>
          <rPr>
            <sz val="10"/>
            <rFont val="Tahoma"/>
            <family val="2"/>
          </rPr>
          <t xml:space="preserve">(9.474,24 + rit. d'acconto 1.772,50)
</t>
        </r>
        <r>
          <rPr>
            <b/>
            <sz val="10"/>
            <rFont val="Tahoma"/>
            <family val="2"/>
          </rPr>
          <t>DI VINCENZO GIANCARLO incarico prot. n. 2246 del 8/04/2013</t>
        </r>
        <r>
          <rPr>
            <sz val="10"/>
            <rFont val="Tahoma"/>
            <family val="2"/>
          </rPr>
          <t xml:space="preserve">
Fatt. n. 30 del 28/10/2013 </t>
        </r>
        <r>
          <rPr>
            <b/>
            <sz val="10"/>
            <rFont val="Tahoma"/>
            <family val="2"/>
          </rPr>
          <t>euro 22.616,36</t>
        </r>
        <r>
          <rPr>
            <sz val="10"/>
            <rFont val="Tahoma"/>
            <family val="2"/>
          </rPr>
          <t xml:space="preserve"> ( euro 19.051,36 + rit. d'acconto euro 3.565,00) </t>
        </r>
        <r>
          <rPr>
            <b/>
            <sz val="10"/>
            <rFont val="Tahoma"/>
            <family val="2"/>
          </rPr>
          <t xml:space="preserve">I ACCONTO </t>
        </r>
        <r>
          <rPr>
            <sz val="10"/>
            <rFont val="Tahoma"/>
            <family val="2"/>
          </rPr>
          <t xml:space="preserve">
fatt. N. 2/E  del 15/06/2015</t>
        </r>
        <r>
          <rPr>
            <b/>
            <sz val="10"/>
            <rFont val="Tahoma"/>
            <family val="2"/>
          </rPr>
          <t xml:space="preserve">  € 9.046,54 </t>
        </r>
        <r>
          <rPr>
            <sz val="10"/>
            <rFont val="Tahoma"/>
            <family val="2"/>
          </rPr>
          <t xml:space="preserve">( 7.620,54 + rit. d'acconto 1.426,00) </t>
        </r>
        <r>
          <rPr>
            <b/>
            <sz val="10"/>
            <rFont val="Tahoma"/>
            <family val="2"/>
          </rPr>
          <t xml:space="preserve">II ACCONTO </t>
        </r>
        <r>
          <rPr>
            <sz val="10"/>
            <rFont val="Tahoma"/>
            <family val="2"/>
          </rPr>
          <t xml:space="preserve">
fatt. n. 1 /E del 16/01/201e </t>
        </r>
        <r>
          <rPr>
            <b/>
            <sz val="10"/>
            <rFont val="Tahoma"/>
            <family val="2"/>
          </rPr>
          <t xml:space="preserve">€ 13.539,82 </t>
        </r>
        <r>
          <rPr>
            <sz val="10"/>
            <rFont val="Tahoma"/>
            <family val="2"/>
          </rPr>
          <t>(11.430,82 + rit. d'acc. 2.139,00)</t>
        </r>
        <r>
          <rPr>
            <b/>
            <sz val="10"/>
            <rFont val="Tahoma"/>
            <family val="2"/>
          </rPr>
          <t xml:space="preserve"> SALDO 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DI VINCENZO GIANCARLO - INCARICO PROT. 1648 DEL 01/04/2016</t>
        </r>
        <r>
          <rPr>
            <sz val="10"/>
            <rFont val="Tahoma"/>
            <family val="2"/>
          </rPr>
          <t xml:space="preserve">
fatt. n. 2/E del 16/01/2017 </t>
        </r>
        <r>
          <rPr>
            <b/>
            <sz val="10"/>
            <rFont val="Tahoma"/>
            <family val="2"/>
          </rPr>
          <t>€ 11.308.18 SALDO</t>
        </r>
        <r>
          <rPr>
            <sz val="10"/>
            <rFont val="Tahoma"/>
            <family val="2"/>
          </rPr>
          <t xml:space="preserve"> ( € 9.525,68 + RIT. D'ACC. € 1.782,50)
</t>
        </r>
        <r>
          <rPr>
            <b/>
            <sz val="10"/>
            <rFont val="Tahoma"/>
            <family val="2"/>
          </rPr>
          <t xml:space="preserve">DI VINCENZO FEDERICA INCARICO N. 1986 DEL 27/03/2015
</t>
        </r>
        <r>
          <rPr>
            <sz val="10"/>
            <rFont val="Tahoma"/>
            <family val="2"/>
          </rPr>
          <t xml:space="preserve">fatt. n. 20 del 29/10/2013 </t>
        </r>
        <r>
          <rPr>
            <b/>
            <sz val="10"/>
            <rFont val="Tahoma"/>
            <family val="2"/>
          </rPr>
          <t>euro 33.861,10</t>
        </r>
        <r>
          <rPr>
            <sz val="10"/>
            <rFont val="Tahoma"/>
            <family val="2"/>
          </rPr>
          <t xml:space="preserve"> (28.523,60+ rit. d'acconto 5.337,50)
</t>
        </r>
        <r>
          <rPr>
            <b/>
            <sz val="10"/>
            <rFont val="Tahoma"/>
            <family val="2"/>
          </rPr>
          <t xml:space="preserve">TECNOLAB </t>
        </r>
        <r>
          <rPr>
            <sz val="10"/>
            <rFont val="Tahoma"/>
            <family val="2"/>
          </rPr>
          <t>fatt. n. 941 del 31/07/2013</t>
        </r>
        <r>
          <rPr>
            <b/>
            <sz val="10"/>
            <rFont val="Tahoma"/>
            <family val="2"/>
          </rPr>
          <t xml:space="preserve"> euro 15.657,40
DE SANTIS ANTONIO &amp; C. SRL contratto n. 483 del 23/01/2014 E ATTO DI SOTTOMISSIONE N. 578/26
</t>
        </r>
        <r>
          <rPr>
            <sz val="10"/>
            <rFont val="Tahoma"/>
            <family val="2"/>
          </rPr>
          <t>fatt. n. 70 del 29/05/2014</t>
        </r>
        <r>
          <rPr>
            <b/>
            <sz val="10"/>
            <rFont val="Tahoma"/>
            <family val="2"/>
          </rPr>
          <t xml:space="preserve"> euro 90.025,67</t>
        </r>
        <r>
          <rPr>
            <sz val="10"/>
            <rFont val="Tahoma"/>
            <family val="2"/>
          </rPr>
          <t xml:space="preserve"> </t>
        </r>
        <r>
          <rPr>
            <u val="single"/>
            <sz val="10"/>
            <rFont val="Tahoma"/>
            <family val="2"/>
          </rPr>
          <t xml:space="preserve">(anticipazione su importo contrattuale legge 98/2013 art. 26ter)
</t>
        </r>
        <r>
          <rPr>
            <sz val="10"/>
            <rFont val="Tahoma"/>
            <family val="2"/>
          </rPr>
          <t xml:space="preserve">fatt. n. 141/PA del 08/10/2014  I SAL  € </t>
        </r>
        <r>
          <rPr>
            <b/>
            <sz val="10"/>
            <rFont val="Tahoma"/>
            <family val="2"/>
          </rPr>
          <t xml:space="preserve">158.853,11 
</t>
        </r>
        <r>
          <rPr>
            <sz val="10"/>
            <rFont val="Tahoma"/>
            <family val="2"/>
          </rPr>
          <t xml:space="preserve">fatt. presso uff. ragioneria    II SAL </t>
        </r>
        <r>
          <rPr>
            <b/>
            <sz val="10"/>
            <rFont val="Tahoma"/>
            <family val="2"/>
          </rPr>
          <t xml:space="preserve">€  192.444,21
</t>
        </r>
        <r>
          <rPr>
            <sz val="10"/>
            <rFont val="Tahoma"/>
            <family val="2"/>
          </rPr>
          <t>CERTIFICATO DI PAGAMENTO  del 26/10/2015 III SAL</t>
        </r>
        <r>
          <rPr>
            <b/>
            <sz val="10"/>
            <rFont val="Tahoma"/>
            <family val="2"/>
          </rPr>
          <t xml:space="preserve"> € 467.424,43
</t>
        </r>
        <r>
          <rPr>
            <sz val="10"/>
            <rFont val="Tahoma"/>
            <family val="2"/>
          </rPr>
          <t>fatt. n. 15/PA del 24/01/2017  IV SAL   €</t>
        </r>
        <r>
          <rPr>
            <b/>
            <sz val="10"/>
            <rFont val="Tahoma"/>
            <family val="2"/>
          </rPr>
          <t xml:space="preserve"> 158.316,40
</t>
        </r>
        <r>
          <rPr>
            <sz val="10"/>
            <rFont val="Tahoma"/>
            <family val="2"/>
          </rPr>
          <t>CERTIFICATO DI PAGAMENTO DEL 08/02/2017</t>
        </r>
        <r>
          <rPr>
            <b/>
            <sz val="10"/>
            <rFont val="Tahoma"/>
            <family val="2"/>
          </rPr>
          <t xml:space="preserve"> € 5.363,05 SAL FINALE 
CONTRATTO N. 626/74 DEL 22/02/2016 (ESTENSIONE LAVORI DEL CONTRATTO 483)
</t>
        </r>
        <r>
          <rPr>
            <sz val="10"/>
            <rFont val="Tahoma"/>
            <family val="2"/>
          </rPr>
          <t xml:space="preserve">fatt. n. 164/PA del 07/12/2016 € 223.960,00 </t>
        </r>
        <r>
          <rPr>
            <b/>
            <sz val="10"/>
            <rFont val="Tahoma"/>
            <family val="2"/>
          </rPr>
          <t>I  e ULT. SAL</t>
        </r>
        <r>
          <rPr>
            <sz val="10"/>
            <rFont val="Tahoma"/>
            <family val="2"/>
          </rPr>
          <t xml:space="preserve">
CERTIFICATO DI PAGAMENTO DEL08/02/2017 € 1.173,69 </t>
        </r>
        <r>
          <rPr>
            <b/>
            <sz val="10"/>
            <rFont val="Tahoma"/>
            <family val="2"/>
          </rPr>
          <t xml:space="preserve">SAL FINALE </t>
        </r>
        <r>
          <rPr>
            <u val="single"/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D'OLIMPIO SIMONA - 
f</t>
        </r>
        <r>
          <rPr>
            <sz val="10"/>
            <rFont val="Tahoma"/>
            <family val="2"/>
          </rPr>
          <t xml:space="preserve">att. n. 7 del 15/05/2014 mensilita aprile maggio </t>
        </r>
        <r>
          <rPr>
            <b/>
            <sz val="10"/>
            <rFont val="Tahoma"/>
            <family val="2"/>
          </rPr>
          <t>euro 693,33</t>
        </r>
        <r>
          <rPr>
            <sz val="10"/>
            <rFont val="Tahoma"/>
            <family val="2"/>
          </rPr>
          <t xml:space="preserve">
fatt. n. 8  del 13/06/2014 mensilita maggio /giugno</t>
        </r>
        <r>
          <rPr>
            <b/>
            <sz val="10"/>
            <rFont val="Tahoma"/>
            <family val="2"/>
          </rPr>
          <t xml:space="preserve"> euro 693,33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VERROCCHIA ALESSANDRO </t>
        </r>
        <r>
          <rPr>
            <sz val="10"/>
            <rFont val="Tahoma"/>
            <family val="2"/>
          </rPr>
          <t xml:space="preserve">  </t>
        </r>
        <r>
          <rPr>
            <b/>
            <sz val="10"/>
            <rFont val="Tahoma"/>
            <family val="2"/>
          </rPr>
          <t xml:space="preserve">euro 58,60 </t>
        </r>
        <r>
          <rPr>
            <sz val="10"/>
            <rFont val="Tahoma"/>
            <family val="2"/>
          </rPr>
          <t>rimborso spese di missione</t>
        </r>
        <r>
          <rPr>
            <b/>
            <sz val="10"/>
            <rFont val="Tahoma"/>
            <family val="2"/>
          </rPr>
          <t xml:space="preserve">
LIBERATORE SERGIO -  
 </t>
        </r>
        <r>
          <rPr>
            <sz val="10"/>
            <rFont val="Tahoma"/>
            <family val="2"/>
          </rPr>
          <t xml:space="preserve">rimborso spese di missione </t>
        </r>
        <r>
          <rPr>
            <b/>
            <sz val="10"/>
            <rFont val="Tahoma"/>
            <family val="2"/>
          </rPr>
          <t>€  482,25</t>
        </r>
        <r>
          <rPr>
            <sz val="10"/>
            <rFont val="Tahoma"/>
            <family val="2"/>
          </rPr>
          <t xml:space="preserve">
rimborso spese di missione (consegnate tabelle a uff. bilancio il 31/03/2017) </t>
        </r>
        <r>
          <rPr>
            <b/>
            <sz val="10"/>
            <rFont val="Tahoma"/>
            <family val="2"/>
          </rPr>
          <t xml:space="preserve">€ 733,71 
</t>
        </r>
        <r>
          <rPr>
            <sz val="10"/>
            <rFont val="Tahoma"/>
            <family val="2"/>
          </rPr>
          <t xml:space="preserve">rimborso spese di missione </t>
        </r>
        <r>
          <rPr>
            <b/>
            <sz val="10"/>
            <rFont val="Tahoma"/>
            <family val="2"/>
          </rPr>
          <t xml:space="preserve"> € 286,51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MORANO RODOLFO</t>
        </r>
        <r>
          <rPr>
            <sz val="10"/>
            <rFont val="Tahoma"/>
            <family val="2"/>
          </rPr>
          <t xml:space="preserve"> 
rimborso spese di missione </t>
        </r>
        <r>
          <rPr>
            <b/>
            <sz val="10"/>
            <rFont val="Tahoma"/>
            <family val="2"/>
          </rPr>
          <t xml:space="preserve">€ 394,02
</t>
        </r>
        <r>
          <rPr>
            <sz val="10"/>
            <rFont val="Tahoma"/>
            <family val="2"/>
          </rPr>
          <t>rimborso spese di missione</t>
        </r>
        <r>
          <rPr>
            <b/>
            <sz val="10"/>
            <rFont val="Tahoma"/>
            <family val="2"/>
          </rPr>
          <t xml:space="preserve"> € 341,04
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DI GIROLAMO GIUSEPPE</t>
        </r>
        <r>
          <rPr>
            <sz val="10"/>
            <rFont val="Tahoma"/>
            <family val="2"/>
          </rPr>
          <t xml:space="preserve"> - RIMB. MISSIONE 422,38
</t>
        </r>
        <r>
          <rPr>
            <b/>
            <sz val="10"/>
            <rFont val="Tahoma"/>
            <family val="2"/>
          </rPr>
          <t>INCENTIVI ALLA PROGETTAZIONE  € 17.500,23
ANAC € 225,00 (non passato per uff. bilancio)</t>
        </r>
      </text>
    </comment>
    <comment ref="AL20" authorId="0">
      <text>
        <r>
          <rPr>
            <b/>
            <sz val="10"/>
            <rFont val="Tahoma"/>
            <family val="2"/>
          </rPr>
          <t xml:space="preserve">QUADROZZI EMANUELE INCARICO DEL 07/06/2013 PROT. 4156
</t>
        </r>
        <r>
          <rPr>
            <sz val="10"/>
            <rFont val="Tahoma"/>
            <family val="2"/>
          </rPr>
          <t xml:space="preserve"> fatt. n. 6 del 18/11/2013 </t>
        </r>
        <r>
          <rPr>
            <b/>
            <sz val="10"/>
            <rFont val="Tahoma"/>
            <family val="2"/>
          </rPr>
          <t>€ 8.784,89</t>
        </r>
        <r>
          <rPr>
            <sz val="10"/>
            <rFont val="Tahoma"/>
            <family val="2"/>
          </rPr>
          <t xml:space="preserve"> (7.400,13+rit. d'acconro € 1.384,76) I ACCONTO
fatt. n. 3 del 14/10/2016 € 12.925,33 SALDO (è stato liquidato la somma di € 8.930,09 in quanto l'importo della fattura emessa supera l'importo stabilito nell'incarico)
</t>
        </r>
        <r>
          <rPr>
            <b/>
            <sz val="10"/>
            <rFont val="Tahoma"/>
            <family val="2"/>
          </rPr>
          <t xml:space="preserve">IMPRESA EDILE CARMINE D'ALESSANDRO /C. D' A.  e FIGLI SRL  (vedi atto di modifica forma societaria n. . 520 )
</t>
        </r>
        <r>
          <rPr>
            <sz val="10"/>
            <rFont val="Tahoma"/>
            <family val="2"/>
          </rPr>
          <t xml:space="preserve">fatt. n. 22 del 16/12/2013  </t>
        </r>
        <r>
          <rPr>
            <b/>
            <sz val="10"/>
            <rFont val="Tahoma"/>
            <family val="2"/>
          </rPr>
          <t>euro  128.186,30</t>
        </r>
        <r>
          <rPr>
            <sz val="10"/>
            <rFont val="Tahoma"/>
            <family val="2"/>
          </rPr>
          <t xml:space="preserve">    1° SAL
fatt. n. 1 del 20/06/2014 </t>
        </r>
        <r>
          <rPr>
            <b/>
            <sz val="10"/>
            <rFont val="Tahoma"/>
            <family val="2"/>
          </rPr>
          <t xml:space="preserve"> € 104.579,20</t>
        </r>
        <r>
          <rPr>
            <sz val="10"/>
            <rFont val="Tahoma"/>
            <family val="2"/>
          </rPr>
          <t xml:space="preserve">     2° SAL 
fatt. n. 3/PA del 5/03/2015</t>
        </r>
        <r>
          <rPr>
            <b/>
            <sz val="10"/>
            <rFont val="Tahoma"/>
            <family val="2"/>
          </rPr>
          <t xml:space="preserve"> € 123.482,70  </t>
        </r>
        <r>
          <rPr>
            <sz val="10"/>
            <rFont val="Tahoma"/>
            <family val="2"/>
          </rPr>
          <t>3° SA</t>
        </r>
        <r>
          <rPr>
            <b/>
            <sz val="10"/>
            <rFont val="Tahoma"/>
            <family val="2"/>
          </rPr>
          <t xml:space="preserve">L 
</t>
        </r>
        <r>
          <rPr>
            <sz val="10"/>
            <rFont val="Tahoma"/>
            <family val="2"/>
          </rPr>
          <t>fatt. n. 3/PA del 28/03/2019</t>
        </r>
        <r>
          <rPr>
            <b/>
            <sz val="10"/>
            <rFont val="Tahoma"/>
            <family val="2"/>
          </rPr>
          <t xml:space="preserve">  € 1.791,27 SAL FINALE 
</t>
        </r>
        <r>
          <rPr>
            <sz val="10"/>
            <rFont val="Tahoma"/>
            <family val="2"/>
          </rPr>
          <t>fatt. n. 2 del 26/03/2019€ 17.168,00</t>
        </r>
        <r>
          <rPr>
            <b/>
            <sz val="10"/>
            <rFont val="Tahoma"/>
            <family val="2"/>
          </rPr>
          <t xml:space="preserve"> - I RATA DI ACCONTO  - RICOLLOCAMENTO REPERTI ARCHEOLOGICI
INCENTIVO ALLA PROGETTAZIONE € 4.934,36
ANAC € 127,50  (non passato per uff. bilancio)
</t>
        </r>
        <r>
          <rPr>
            <sz val="10"/>
            <rFont val="Tahoma"/>
            <family val="2"/>
          </rPr>
          <t xml:space="preserve">
</t>
        </r>
      </text>
    </comment>
    <comment ref="AL21" authorId="0">
      <text>
        <r>
          <rPr>
            <b/>
            <sz val="10"/>
            <rFont val="Tahoma"/>
            <family val="2"/>
          </rPr>
          <t xml:space="preserve">LIBRERIA PIROLA ETRURIA
</t>
        </r>
        <r>
          <rPr>
            <sz val="10"/>
            <rFont val="Tahoma"/>
            <family val="2"/>
          </rPr>
          <t>fatt. n. 749 del 10/07/2013 euro 1.232,09</t>
        </r>
        <r>
          <rPr>
            <b/>
            <sz val="10"/>
            <rFont val="Tahoma"/>
            <family val="2"/>
          </rPr>
          <t xml:space="preserve">
A. MANZONI 
</t>
        </r>
        <r>
          <rPr>
            <sz val="10"/>
            <rFont val="Tahoma"/>
            <family val="2"/>
          </rPr>
          <t>fatt. n. 201716 del 31/07/2013 euro 1.454,42</t>
        </r>
        <r>
          <rPr>
            <b/>
            <sz val="10"/>
            <rFont val="Tahoma"/>
            <family val="2"/>
          </rPr>
          <t xml:space="preserve">
DONATI SARA</t>
        </r>
        <r>
          <rPr>
            <sz val="10"/>
            <rFont val="Tahoma"/>
            <family val="2"/>
          </rPr>
          <t xml:space="preserve"> fatt. n. 12 del 6/12/2013 </t>
        </r>
        <r>
          <rPr>
            <b/>
            <sz val="10"/>
            <rFont val="Tahoma"/>
            <family val="2"/>
          </rPr>
          <t xml:space="preserve">euro 9.437,99 </t>
        </r>
        <r>
          <rPr>
            <sz val="10"/>
            <rFont val="Tahoma"/>
            <family val="2"/>
          </rPr>
          <t xml:space="preserve">(7949,82 + . rit. d'acconto 1.487,70)
</t>
        </r>
        <r>
          <rPr>
            <b/>
            <sz val="10"/>
            <rFont val="Tahoma"/>
            <family val="2"/>
          </rPr>
          <t xml:space="preserve">RESSA AUGUSTO </t>
        </r>
        <r>
          <rPr>
            <sz val="10"/>
            <rFont val="Tahoma"/>
            <family val="2"/>
          </rPr>
          <t xml:space="preserve">commissione gara rimborso spese di missione :
</t>
        </r>
        <r>
          <rPr>
            <b/>
            <sz val="10"/>
            <rFont val="Tahoma"/>
            <family val="2"/>
          </rPr>
          <t xml:space="preserve">euro 320,50
euro 352,30
SELF COPY - </t>
        </r>
        <r>
          <rPr>
            <sz val="10"/>
            <rFont val="Tahoma"/>
            <family val="2"/>
          </rPr>
          <t xml:space="preserve">fatt. n. 66 del 31/03/2014  </t>
        </r>
        <r>
          <rPr>
            <b/>
            <sz val="10"/>
            <rFont val="Tahoma"/>
            <family val="2"/>
          </rPr>
          <t>euro 1.713,00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D'INNOCENZO MARINA CESIRA </t>
        </r>
        <r>
          <rPr>
            <sz val="10"/>
            <rFont val="Tahoma"/>
            <family val="2"/>
          </rPr>
          <t xml:space="preserve">-
€ 598,42 rimborso misssioni
€ 220,10 rimborso mission
€ 877,80 rimborso missionii
€ 511,00 rimborso missioni 
€ 269,80 rimborso missioni (tabelle consegnate a uff. bilancio il 31/03/2017)
€ 328,40 rimborso missioni (tabelle consegnate a uff. bilancio il 31/03/2017)
</t>
        </r>
        <r>
          <rPr>
            <b/>
            <sz val="10"/>
            <rFont val="Tahoma"/>
            <family val="2"/>
          </rPr>
          <t>EUROS SRL</t>
        </r>
        <r>
          <rPr>
            <sz val="10"/>
            <rFont val="Tahoma"/>
            <family val="2"/>
          </rPr>
          <t xml:space="preserve"> fatt. n. 8  del 12/06/2015  € 9.377,32 
</t>
        </r>
        <r>
          <rPr>
            <b/>
            <sz val="10"/>
            <rFont val="Tahoma"/>
            <family val="2"/>
          </rPr>
          <t>ANAC</t>
        </r>
        <r>
          <rPr>
            <sz val="10"/>
            <rFont val="Tahoma"/>
            <family val="2"/>
          </rPr>
          <t xml:space="preserve"> estratto MAV n. 01030514952391486 cod. gara n. 5103152 € 600,00
</t>
        </r>
        <r>
          <rPr>
            <b/>
            <sz val="10"/>
            <rFont val="Tahoma"/>
            <family val="2"/>
          </rPr>
          <t>DI GIUSEPPE MARIA INCARICO N. PROT. 4400 DEL 01/07/2015</t>
        </r>
        <r>
          <rPr>
            <sz val="10"/>
            <rFont val="Tahoma"/>
            <family val="2"/>
          </rPr>
          <t xml:space="preserve">
fatt. n. 1/E del 04/01/2015  € 2.080,00 (cantiere S margherita)
fatt. n. 3/E del 04/01/2015  € 2.080,00 (cantiere S margherita)
fatt. n. 5/E del 04/01/2015  €  2.080,00   (cantiere S margherita)
fatt. n. 7/E  del 30/06/2015 €  2.080,00  (cantiere S margherita)
</t>
        </r>
        <r>
          <rPr>
            <b/>
            <sz val="10"/>
            <rFont val="Tahoma"/>
            <family val="2"/>
          </rPr>
          <t>CARDINALE LANFRANCO  INCARICO DEL 22/05/2015</t>
        </r>
        <r>
          <rPr>
            <sz val="10"/>
            <rFont val="Tahoma"/>
            <family val="2"/>
          </rPr>
          <t xml:space="preserve">
fatt. n. 1/PA del 181282015 € 11.448,89 ( € 9.644,21 + rit. d'acc. 1.804,68) I ACCONTO DEL 30%
fatt. n. 1/PA del 18/11/2016  22.897,78 (€ 19.288,42 + rit. d'acc. € 3.609,36 ii acconto del 60%
fatt. n. 1/PA del 03/05/2017 € 3.816,29 (3.214,73 + rit. d'acc. 601,56) SALDO
</t>
        </r>
        <r>
          <rPr>
            <b/>
            <sz val="10"/>
            <rFont val="Tahoma"/>
            <family val="2"/>
          </rPr>
          <t xml:space="preserve">
PROMEDIA SRL CONTRATTO N. 601/49 DEL 26/11/2015 ( ART. 6 ) </t>
        </r>
        <r>
          <rPr>
            <sz val="10"/>
            <rFont val="Tahoma"/>
            <family val="2"/>
          </rPr>
          <t xml:space="preserve">
fatt. n. 29/PA DEL 1/12/2015 € 137664,80 (PROGETTAZIONE DEFINITIVA) SALDO  (I  e II stralcio)
fatt. n. 32/PA DEL 1/12/2015 € 11.799,84  (PROGETTAZIONE ESECUTIVA ) 1 ACCONTO DEL 40% (I stralcio)
fatt. n. 33/PA del 02/12/2015  € 8.849,88  (PROGETTAZIONE ESECUTIVA ) 2 ACCONTO DEL 30% (I stralcio)
fatt. n. 34/PA del 02/12/2015 € 8.849,88  (PROGETTAZIONE ESECUTIVA ) SALDO  DEL 30% (I stralcio)
fatt. n. PA0052016 DEL 08/04/2016 € 24.583,00 (COORDINAMENTO SICUREZZA IN FASE DI PROGETTAZIONE) SALDO   I straLcio
fatt. n. 22 del 24/07/2018 € 29.499,60 (PROGETTAZIONE ESECUTIVA ) SALDO II Stralcio 
fatt. n. 23 del 24/07/2018 € 24.583,00 (COORDINAMENTO SICUREZZA IN FASE DI PROGETTAZIONE) SALDO II Stralcio
</t>
        </r>
        <r>
          <rPr>
            <b/>
            <sz val="10"/>
            <rFont val="Tahoma"/>
            <family val="2"/>
          </rPr>
          <t xml:space="preserve">
R.T.I.  EDIL FA.MAR SRL/ DI.PE .SRL CONTRATTO N. 601/49 DEL 26/11/2015 e atto di sottomissione 668/116
</t>
        </r>
        <r>
          <rPr>
            <sz val="10"/>
            <rFont val="Tahoma"/>
            <family val="2"/>
          </rPr>
          <t>fatt. n. 78/PA del 16/12/2015 € 340.673,25  I SAL 
fatt. n. 16/PA del 23/03/2016  584.104,24 II SAL 
fatt. n. 24/PA del 14/04/2016 € 30.330,91</t>
        </r>
        <r>
          <rPr>
            <b/>
            <sz val="10"/>
            <rFont val="Tahoma"/>
            <family val="2"/>
          </rPr>
          <t xml:space="preserve"> lavori  in economia Liste operai
</t>
        </r>
        <r>
          <rPr>
            <sz val="10"/>
            <rFont val="Tahoma"/>
            <family val="2"/>
          </rPr>
          <t>fatt. n. 25/PA  del 26/11/2016 € 189.542,27 III SAL</t>
        </r>
        <r>
          <rPr>
            <b/>
            <sz val="10"/>
            <rFont val="Tahoma"/>
            <family val="2"/>
          </rPr>
          <t xml:space="preserve"> 
</t>
        </r>
        <r>
          <rPr>
            <sz val="10"/>
            <rFont val="Tahoma"/>
            <family val="2"/>
          </rPr>
          <t>fatt...... certificato di pagamento n. 4 del 13/07/2016 € 507.429,48 IV SAL 
fatt. n. 51/PA del 29/09/2016 € 330.154,10 V SAL 
fatt. n. 58/PA del 31/10/2016 € 57.370,91</t>
        </r>
        <r>
          <rPr>
            <b/>
            <sz val="10"/>
            <rFont val="Tahoma"/>
            <family val="2"/>
          </rPr>
          <t xml:space="preserve"> Lavori   in economia Liste operai
</t>
        </r>
        <r>
          <rPr>
            <sz val="10"/>
            <rFont val="Tahoma"/>
            <family val="2"/>
          </rPr>
          <t xml:space="preserve">certificato di pagamento del 13/12/2016 € 328.155,25 VI SAL e ULT. SAL
fatt. n. 3/PA del 10/04/2014 € 33.484,19 </t>
        </r>
        <r>
          <rPr>
            <b/>
            <sz val="12"/>
            <rFont val="Tahoma"/>
            <family val="2"/>
          </rPr>
          <t xml:space="preserve">ordine di servizio n. 2 del 10/11/2015 - messa in sicurezza pareti dipinte
</t>
        </r>
        <r>
          <rPr>
            <sz val="10"/>
            <rFont val="Tahoma"/>
            <family val="2"/>
          </rPr>
          <t xml:space="preserve">fatt. n. 1 del 28/08/2020  € 119.313,44 </t>
        </r>
        <r>
          <rPr>
            <b/>
            <sz val="10"/>
            <rFont val="Tahoma"/>
            <family val="2"/>
          </rPr>
          <t xml:space="preserve"> VII SAL ( 1° SAL del secondo stralcio)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CIOFANI CLAUDIO - </t>
        </r>
        <r>
          <rPr>
            <sz val="10"/>
            <rFont val="Tahoma"/>
            <family val="2"/>
          </rPr>
          <t xml:space="preserve">
Rimborso spese di missione € 671,05
Rimborso spese di missione € 971,70
rimborso spese di missione € 1.346,25
rimborso spese di missione € 1.465,75
rimborso spese di missione € 1.757,56</t>
        </r>
        <r>
          <rPr>
            <b/>
            <sz val="10"/>
            <rFont val="Tahoma"/>
            <family val="2"/>
          </rPr>
          <t xml:space="preserve">
INCENTIVO ALLA PROGETTAZIONE  I STRALCIO - 
</t>
        </r>
        <r>
          <rPr>
            <sz val="10"/>
            <rFont val="Tahoma"/>
            <family val="2"/>
          </rPr>
          <t>tabella del 28/01/2020 € 10.237,50</t>
        </r>
      </text>
    </comment>
    <comment ref="AL22" authorId="0">
      <text>
        <r>
          <rPr>
            <b/>
            <sz val="10"/>
            <rFont val="Tahoma"/>
            <family val="2"/>
          </rPr>
          <t>MARCELLI FABIO -</t>
        </r>
        <r>
          <rPr>
            <sz val="10"/>
            <rFont val="Tahoma"/>
            <family val="2"/>
          </rPr>
          <t xml:space="preserve"> fatt. n. 2 del 9/05/2013 </t>
        </r>
        <r>
          <rPr>
            <b/>
            <sz val="10"/>
            <rFont val="Tahoma"/>
            <family val="2"/>
          </rPr>
          <t xml:space="preserve">euro  14.040,00
AIELLI ALESSANDRA 
</t>
        </r>
        <r>
          <rPr>
            <sz val="10"/>
            <rFont val="Tahoma"/>
            <family val="2"/>
          </rPr>
          <t xml:space="preserve">fatt. n. 4 del 18/11/2013 </t>
        </r>
        <r>
          <rPr>
            <b/>
            <sz val="10"/>
            <rFont val="Tahoma"/>
            <family val="2"/>
          </rPr>
          <t xml:space="preserve">euro 15.045,00
DE.MA. Engineering srl  CONTRATTO 415 
</t>
        </r>
        <r>
          <rPr>
            <sz val="10"/>
            <rFont val="Tahoma"/>
            <family val="2"/>
          </rPr>
          <t xml:space="preserve">fatt. n. 6 del 7/11/2013     </t>
        </r>
        <r>
          <rPr>
            <b/>
            <sz val="10"/>
            <rFont val="Tahoma"/>
            <family val="2"/>
          </rPr>
          <t xml:space="preserve">euro 3.535,11 I acconto del 40%
</t>
        </r>
        <r>
          <rPr>
            <sz val="10"/>
            <rFont val="Tahoma"/>
            <family val="2"/>
          </rPr>
          <t xml:space="preserve">fatt. n. 6 del 24/10/2014    </t>
        </r>
        <r>
          <rPr>
            <b/>
            <sz val="10"/>
            <rFont val="Tahoma"/>
            <family val="2"/>
          </rPr>
          <t xml:space="preserve"> euro 2.651,32 II acconto  del 30%
</t>
        </r>
        <r>
          <rPr>
            <sz val="10"/>
            <rFont val="Tahoma"/>
            <family val="2"/>
          </rPr>
          <t xml:space="preserve">fatt. n. 9 del 6/11/2015      </t>
        </r>
        <r>
          <rPr>
            <b/>
            <sz val="10"/>
            <rFont val="Tahoma"/>
            <family val="2"/>
          </rPr>
          <t xml:space="preserve"> euro 2.651,32 III acconto  del 30% SALDO 
DONATI SARA 
</t>
        </r>
        <r>
          <rPr>
            <sz val="10"/>
            <rFont val="Tahoma"/>
            <family val="2"/>
          </rPr>
          <t xml:space="preserve">fatt. n. 13 del 6/12/2013 </t>
        </r>
        <r>
          <rPr>
            <b/>
            <sz val="10"/>
            <rFont val="Tahoma"/>
            <family val="2"/>
          </rPr>
          <t xml:space="preserve">euro 9.437,99 </t>
        </r>
        <r>
          <rPr>
            <sz val="10"/>
            <rFont val="Tahoma"/>
            <family val="2"/>
          </rPr>
          <t xml:space="preserve">( 7.950,29 + rit. d'acconto euro 1.487,70)
</t>
        </r>
        <r>
          <rPr>
            <b/>
            <sz val="10"/>
            <rFont val="Tahoma"/>
            <family val="2"/>
          </rPr>
          <t>SANTINI FRANCESCO</t>
        </r>
        <r>
          <rPr>
            <sz val="10"/>
            <rFont val="Tahoma"/>
            <family val="2"/>
          </rPr>
          <t xml:space="preserve"> ( rimborso spese di missione commissione gara)  </t>
        </r>
        <r>
          <rPr>
            <b/>
            <sz val="10"/>
            <rFont val="Tahoma"/>
            <family val="2"/>
          </rPr>
          <t>euro  561,02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ANAC</t>
        </r>
        <r>
          <rPr>
            <sz val="10"/>
            <rFont val="Tahoma"/>
            <family val="2"/>
          </rPr>
          <t xml:space="preserve"> estratto MAV 01030514952391486 cod. gara 5109811 </t>
        </r>
        <r>
          <rPr>
            <b/>
            <sz val="10"/>
            <rFont val="Tahoma"/>
            <family val="2"/>
          </rPr>
          <t xml:space="preserve">€ 600,00
GENERAL COSTRUZIONI  di Giovanni Patella contratto n. 577/25 e atto di sottomissione n. 643/91 
</t>
        </r>
        <r>
          <rPr>
            <sz val="10"/>
            <rFont val="Tahoma"/>
            <family val="2"/>
          </rPr>
          <t xml:space="preserve">fatt. n. 7/E del 10/12/2015 € 405.394,00 I SAL 
fatt. n. 4 del 30/05/2016 € 719.301,00 II SAL 
fatt. n. 11E DEL 18/10/2016 € 453.522,30 III SAL 
fatt. n. 36 del10/10/2017 € 42.095,90 IV  e ULT. SAL 
certificato di pagamento del 17/10/2017 € 8.142,39 SAL FINALE 
</t>
        </r>
        <r>
          <rPr>
            <b/>
            <sz val="10"/>
            <rFont val="Tahoma"/>
            <family val="2"/>
          </rPr>
          <t xml:space="preserve">
DE SANTIS MAURIZIO - INCARICO DEL 12/10/2015 TRASMESSO CON NOTA DEL 13/10/2015 PROT. N. 3934</t>
        </r>
        <r>
          <rPr>
            <sz val="10"/>
            <rFont val="Tahoma"/>
            <family val="2"/>
          </rPr>
          <t xml:space="preserve">
fatt. n. 2 del 22/11/2016 € 13.324,17 I ACCONTO 
fatt. n. 1 del 22/05/2018 € 3.331,04 SALDO
</t>
        </r>
        <r>
          <rPr>
            <b/>
            <sz val="10"/>
            <rFont val="Tahoma"/>
            <family val="2"/>
          </rPr>
          <t xml:space="preserve">EUROS SRL (garzarella) contratto rep n. 577/25 (progettazione esecutiva-definitiva-coord. sicur. in fase di proget. esecutiva)
</t>
        </r>
        <r>
          <rPr>
            <sz val="10"/>
            <rFont val="Tahoma"/>
            <family val="2"/>
          </rPr>
          <t xml:space="preserve">fatt. n. 1 del 13/01/2016 € 97.061,19
</t>
        </r>
        <r>
          <rPr>
            <b/>
            <sz val="10"/>
            <rFont val="Tahoma"/>
            <family val="2"/>
          </rPr>
          <t xml:space="preserve"> MILKO MORICHETTI contratto rep n. 577/25 (progettazione esecutiva-definitiva-
</t>
        </r>
        <r>
          <rPr>
            <sz val="10"/>
            <rFont val="Tahoma"/>
            <family val="2"/>
          </rPr>
          <t xml:space="preserve">fatt. n. 1 del 7/06/2016 € 8.316,36
</t>
        </r>
        <r>
          <rPr>
            <b/>
            <sz val="10"/>
            <rFont val="Tahoma"/>
            <family val="2"/>
          </rPr>
          <t xml:space="preserve">S.M. INGEGNERIA SRL - COLLAUDO STATICO - INCARICO DEL 29/01/2016 </t>
        </r>
        <r>
          <rPr>
            <sz val="10"/>
            <rFont val="Tahoma"/>
            <family val="2"/>
          </rPr>
          <t xml:space="preserve">
fatt. n. 9/PA  del 11/05/2018 € 19786,94  SALDO 
</t>
        </r>
        <r>
          <rPr>
            <b/>
            <sz val="10"/>
            <rFont val="Tahoma"/>
            <family val="2"/>
          </rPr>
          <t>INCENTIVO ALLA PROGETTAZIONE - TABELLA TRASMESSA CON NOTA DEL 19/11/2018 € 24.957,12</t>
        </r>
      </text>
    </comment>
    <comment ref="AL24" authorId="0">
      <text>
        <r>
          <rPr>
            <b/>
            <sz val="10"/>
            <rFont val="Tahoma"/>
            <family val="2"/>
          </rPr>
          <t xml:space="preserve">TECNOLAB SRL 
 </t>
        </r>
        <r>
          <rPr>
            <sz val="10"/>
            <rFont val="Tahoma"/>
            <family val="2"/>
          </rPr>
          <t>fatt. n. 1280 del 30/09/2013</t>
        </r>
        <r>
          <rPr>
            <b/>
            <sz val="10"/>
            <rFont val="Tahoma"/>
            <family val="2"/>
          </rPr>
          <t xml:space="preserve"> euro 17.605,50
STUDIO DI BARTOLOMEO  incarico prot. n. 4165 del 7/06/2013 
</t>
        </r>
        <r>
          <rPr>
            <sz val="10"/>
            <rFont val="Tahoma"/>
            <family val="2"/>
          </rPr>
          <t>fatt.n. 18 del 12/11/2013</t>
        </r>
        <r>
          <rPr>
            <b/>
            <sz val="10"/>
            <rFont val="Tahoma"/>
            <family val="2"/>
          </rPr>
          <t xml:space="preserve"> euro 10.149,13 </t>
        </r>
        <r>
          <rPr>
            <sz val="10"/>
            <rFont val="Tahoma"/>
            <family val="2"/>
          </rPr>
          <t xml:space="preserve">( euro 8.549,33 + rit. d'acconto euro 1.599,80) I ACCONTO
fatt. n. 18 del 26/03/2015 € 10.149,13 (8.549,33 + rit. d'acconto euro 1.599,80 SALDO 
</t>
        </r>
        <r>
          <rPr>
            <b/>
            <sz val="10"/>
            <rFont val="Tahoma"/>
            <family val="2"/>
          </rPr>
          <t>STUDIO DI ARCHITETTURA di Tempesta Giuseppe</t>
        </r>
        <r>
          <rPr>
            <sz val="10"/>
            <rFont val="Tahoma"/>
            <family val="2"/>
          </rPr>
          <t xml:space="preserve">
fatt. n. 10 del 18/11/2013</t>
        </r>
        <r>
          <rPr>
            <b/>
            <sz val="10"/>
            <rFont val="Tahoma"/>
            <family val="2"/>
          </rPr>
          <t xml:space="preserve"> euro 20.917,4 </t>
        </r>
        <r>
          <rPr>
            <sz val="10"/>
            <rFont val="Tahoma"/>
            <family val="2"/>
          </rPr>
          <t xml:space="preserve">( euro 17.620,24 + rit. d'acconto euro 3.297,20)
</t>
        </r>
        <r>
          <rPr>
            <b/>
            <sz val="10"/>
            <rFont val="Tahoma"/>
            <family val="2"/>
          </rPr>
          <t>TOMASSETTI PATRIZIA</t>
        </r>
        <r>
          <rPr>
            <sz val="10"/>
            <rFont val="Tahoma"/>
            <family val="2"/>
          </rPr>
          <t xml:space="preserve"> - 
rimborso missioni (periodo 05/09/2013 - 17/09/2013) </t>
        </r>
        <r>
          <rPr>
            <b/>
            <sz val="10"/>
            <rFont val="Tahoma"/>
            <family val="2"/>
          </rPr>
          <t>euro 277,25</t>
        </r>
        <r>
          <rPr>
            <sz val="10"/>
            <rFont val="Tahoma"/>
            <family val="2"/>
          </rPr>
          <t xml:space="preserve">)
(periodo 09/09/2014 - 12/01/2015) </t>
        </r>
        <r>
          <rPr>
            <b/>
            <sz val="10"/>
            <rFont val="Tahoma"/>
            <family val="2"/>
          </rPr>
          <t xml:space="preserve">€ 383,80
</t>
        </r>
        <r>
          <rPr>
            <sz val="10"/>
            <rFont val="Tahoma"/>
            <family val="2"/>
          </rPr>
          <t>rimborso spese di missione giorno 23/06/2015</t>
        </r>
        <r>
          <rPr>
            <b/>
            <sz val="10"/>
            <rFont val="Tahoma"/>
            <family val="2"/>
          </rPr>
          <t xml:space="preserve"> € 88,42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SO.AL.CO SRL CONTRATTO N. 460  e atto di sottomissione 539 I LOTTO
</t>
        </r>
        <r>
          <rPr>
            <sz val="10"/>
            <rFont val="Tahoma"/>
            <family val="2"/>
          </rPr>
          <t xml:space="preserve">fatt. n.  20 del  18/06/2014 € </t>
        </r>
        <r>
          <rPr>
            <b/>
            <sz val="10"/>
            <rFont val="Tahoma"/>
            <family val="2"/>
          </rPr>
          <t xml:space="preserve">euro 264.723,80 I SAL 
</t>
        </r>
        <r>
          <rPr>
            <sz val="10"/>
            <rFont val="Tahoma"/>
            <family val="2"/>
          </rPr>
          <t>fatt. n. 57 (cartacea) del 17/12/2014</t>
        </r>
        <r>
          <rPr>
            <b/>
            <sz val="10"/>
            <rFont val="Tahoma"/>
            <family val="2"/>
          </rPr>
          <t xml:space="preserve"> € 158.519,90 II  e ULT. SAL 
</t>
        </r>
        <r>
          <rPr>
            <sz val="10"/>
            <rFont val="Tahoma"/>
            <family val="2"/>
          </rPr>
          <t>certificato di pagamento del 21/04/2015</t>
        </r>
        <r>
          <rPr>
            <b/>
            <sz val="10"/>
            <rFont val="Tahoma"/>
            <family val="2"/>
          </rPr>
          <t xml:space="preserve"> € 2.127,52 SAL FINALE 
SO.AL.CO SRL contratto n. 631/79 e atto di sottomissione 686/134 II LOTTO  1 stralcio
</t>
        </r>
        <r>
          <rPr>
            <sz val="10"/>
            <rFont val="Tahoma"/>
            <family val="2"/>
          </rPr>
          <t xml:space="preserve">FATT. N. 1 DEL 3/01/2017 € 189.458,50 I SAL 
SAL FINALE DEL 31/01/2017 € 952,62 SAL FINALE 
</t>
        </r>
        <r>
          <rPr>
            <b/>
            <sz val="10"/>
            <rFont val="Tahoma"/>
            <family val="2"/>
          </rPr>
          <t xml:space="preserve">SOCCODATO SRL - contratto n. 673/121 e atto di sottomissione 710/158  II LOTTO 2 stralcio
</t>
        </r>
        <r>
          <rPr>
            <sz val="10"/>
            <rFont val="Tahoma"/>
            <family val="2"/>
          </rPr>
          <t>fatt. n. 13 del 30/05/2017 € 81.039,62 I SAL
fatt. n. 1 del 30/05/2017 € 9.350,00 lavori in economia ( lista operai N. 1  )
fatt. n. 26 del  5/10/2017 €  50.570,06 II E ULT. SAL 
fatt. n. 27 del 5/10/2017 € 8.906,00 (lavori in economia lista operai n. 2)</t>
        </r>
        <r>
          <rPr>
            <b/>
            <sz val="10"/>
            <rFont val="Tahoma"/>
            <family val="2"/>
          </rPr>
          <t xml:space="preserve">
LIBERATI GIUSEPPE  
€ 1.068,00 </t>
        </r>
        <r>
          <rPr>
            <sz val="10"/>
            <rFont val="Tahoma"/>
            <family val="2"/>
          </rPr>
          <t xml:space="preserve">rimborso missioni
</t>
        </r>
        <r>
          <rPr>
            <b/>
            <sz val="10"/>
            <rFont val="Tahoma"/>
            <family val="2"/>
          </rPr>
          <t xml:space="preserve">€ 557,17  </t>
        </r>
        <r>
          <rPr>
            <sz val="10"/>
            <rFont val="Tahoma"/>
            <family val="2"/>
          </rPr>
          <t xml:space="preserve">rimborso missioni
</t>
        </r>
        <r>
          <rPr>
            <b/>
            <sz val="10"/>
            <rFont val="Tahoma"/>
            <family val="2"/>
          </rPr>
          <t>€ 383,44</t>
        </r>
        <r>
          <rPr>
            <sz val="10"/>
            <rFont val="Tahoma"/>
            <family val="2"/>
          </rPr>
          <t xml:space="preserve">  rimborso missioni
</t>
        </r>
        <r>
          <rPr>
            <b/>
            <sz val="10"/>
            <rFont val="Tahoma"/>
            <family val="2"/>
          </rPr>
          <t>€ 748,53</t>
        </r>
        <r>
          <rPr>
            <sz val="10"/>
            <rFont val="Tahoma"/>
            <family val="2"/>
          </rPr>
          <t xml:space="preserve">  rimborso missioni
</t>
        </r>
        <r>
          <rPr>
            <b/>
            <sz val="10"/>
            <rFont val="Tahoma"/>
            <family val="2"/>
          </rPr>
          <t xml:space="preserve">€ 705,6 </t>
        </r>
        <r>
          <rPr>
            <sz val="10"/>
            <rFont val="Tahoma"/>
            <family val="2"/>
          </rPr>
          <t xml:space="preserve">   rimborso missioni
</t>
        </r>
        <r>
          <rPr>
            <b/>
            <sz val="10"/>
            <rFont val="Tahoma"/>
            <family val="2"/>
          </rPr>
          <t xml:space="preserve">ANAC  </t>
        </r>
        <r>
          <rPr>
            <sz val="10"/>
            <rFont val="Tahoma"/>
            <family val="2"/>
          </rPr>
          <t>estratto MAV 0103052397699705 cod. gara 5205103</t>
        </r>
        <r>
          <rPr>
            <b/>
            <sz val="10"/>
            <rFont val="Tahoma"/>
            <family val="2"/>
          </rPr>
          <t xml:space="preserve"> € 225,00
D'ALESSANDRO M.G. LORENZA  incarico prot n. 7303 del 25/11/2014 
</t>
        </r>
        <r>
          <rPr>
            <sz val="10"/>
            <rFont val="Tahoma"/>
            <family val="2"/>
          </rPr>
          <t xml:space="preserve">fatt. n. 1 dell23/11/2015 € 6.300,00
</t>
        </r>
        <r>
          <rPr>
            <b/>
            <sz val="10"/>
            <rFont val="Tahoma"/>
            <family val="2"/>
          </rPr>
          <t xml:space="preserve">
CECAMORE STEFANO - LETTERA DI INCARICO DE</t>
        </r>
        <r>
          <rPr>
            <sz val="10"/>
            <rFont val="Tahoma"/>
            <family val="2"/>
          </rPr>
          <t xml:space="preserve">L RICEVUTA DI PAGAMENTO N. 1 € 1.440,00
</t>
        </r>
        <r>
          <rPr>
            <b/>
            <sz val="10"/>
            <rFont val="Tahoma"/>
            <family val="2"/>
          </rPr>
          <t>INCENTIVO ALLA PROGETTAZIONE  I LOTTO - € 6.084,22 
INCENTIVO ALLA PROGETTAZIONE II LOTTO 2.349,58</t>
        </r>
      </text>
    </comment>
    <comment ref="AL26" authorId="1">
      <text>
        <r>
          <rPr>
            <b/>
            <sz val="10"/>
            <rFont val="Tahoma"/>
            <family val="2"/>
          </rPr>
          <t xml:space="preserve">PAGATE DIRETTAMENTE DA CROSTA SENZA PASSARE PER L'UFFICIO BILANCIO:
DI PIETRO EMANUELA 
</t>
        </r>
        <r>
          <rPr>
            <sz val="10"/>
            <rFont val="Tahoma"/>
            <family val="2"/>
          </rPr>
          <t xml:space="preserve">fatt. n. 1 del 2/07/2013 </t>
        </r>
        <r>
          <rPr>
            <b/>
            <sz val="10"/>
            <rFont val="Tahoma"/>
            <family val="2"/>
          </rPr>
          <t xml:space="preserve">euro 4.320,00 </t>
        </r>
        <r>
          <rPr>
            <sz val="10"/>
            <rFont val="Tahoma"/>
            <family val="2"/>
          </rPr>
          <t xml:space="preserve">( 3.600+ rit. d'acconto euro 720,00)
</t>
        </r>
        <r>
          <rPr>
            <b/>
            <sz val="10"/>
            <rFont val="Tahoma"/>
            <family val="2"/>
          </rPr>
          <t xml:space="preserve">LIBRERIA PIROLA </t>
        </r>
        <r>
          <rPr>
            <sz val="10"/>
            <rFont val="Tahoma"/>
            <family val="2"/>
          </rPr>
          <t xml:space="preserve"> 
fatt. n. 750 del 10/07/2013 </t>
        </r>
        <r>
          <rPr>
            <b/>
            <sz val="10"/>
            <rFont val="Tahoma"/>
            <family val="2"/>
          </rPr>
          <t xml:space="preserve">euro 1.232,09 
MANZONI  </t>
        </r>
        <r>
          <rPr>
            <sz val="10"/>
            <rFont val="Tahoma"/>
            <family val="2"/>
          </rPr>
          <t xml:space="preserve">fatt. n. 201718 del 31/07/2013 </t>
        </r>
        <r>
          <rPr>
            <b/>
            <sz val="10"/>
            <rFont val="Tahoma"/>
            <family val="2"/>
          </rPr>
          <t>euro 1.454,42 
_______________________________</t>
        </r>
        <r>
          <rPr>
            <sz val="10"/>
            <rFont val="Tahoma"/>
            <family val="2"/>
          </rPr>
          <t>____________________________________</t>
        </r>
        <r>
          <rPr>
            <b/>
            <sz val="10"/>
            <rFont val="Tahoma"/>
            <family val="2"/>
          </rPr>
          <t xml:space="preserve">
-------------------------------------
GIRARDINI LUIGI  euro 2.760,00 (anticipazione del 75% su rimborso spese di missione per commissione gara)
GAUDINI GIANNA euro 1.587,00
anticipazione del 75% su rimborso spese di missione per commissione gara) 
pagato euro 28,60 a saldo spese effettuate per missioni 
ABRUZZO TEST SRL </t>
        </r>
        <r>
          <rPr>
            <sz val="10"/>
            <rFont val="Tahoma"/>
            <family val="2"/>
          </rPr>
          <t xml:space="preserve">fatt. n. 837 del 29/10/2013 </t>
        </r>
        <r>
          <rPr>
            <b/>
            <sz val="10"/>
            <rFont val="Tahoma"/>
            <family val="2"/>
          </rPr>
          <t xml:space="preserve">euro 39.248,00 (pagato € 36,00 in meno )
SARCINA FRANCESCOO SAVERIO  
</t>
        </r>
        <r>
          <rPr>
            <sz val="10"/>
            <rFont val="Tahoma"/>
            <family val="2"/>
          </rPr>
          <t xml:space="preserve">fatt. n. 47 del 28/11/2013 </t>
        </r>
        <r>
          <rPr>
            <b/>
            <sz val="10"/>
            <rFont val="Tahoma"/>
            <family val="2"/>
          </rPr>
          <t xml:space="preserve">euro 33.765,39
AIELLI ALESSANDRA  </t>
        </r>
        <r>
          <rPr>
            <sz val="10"/>
            <rFont val="Tahoma"/>
            <family val="2"/>
          </rPr>
          <t>parcella n. 1 del 7/01/2014</t>
        </r>
        <r>
          <rPr>
            <b/>
            <sz val="10"/>
            <rFont val="Tahoma"/>
            <family val="2"/>
          </rPr>
          <t xml:space="preserve"> euro 15.045,00
DEL CANE ALESSANDRA </t>
        </r>
        <r>
          <rPr>
            <sz val="10"/>
            <rFont val="Tahoma"/>
            <family val="2"/>
          </rPr>
          <t xml:space="preserve">ricevuta di pagamento del 17/12/2013 </t>
        </r>
        <r>
          <rPr>
            <b/>
            <sz val="10"/>
            <rFont val="Tahoma"/>
            <family val="2"/>
          </rPr>
          <t xml:space="preserve">euro 5.000,00
SANSONE GIUSEPPE- </t>
        </r>
        <r>
          <rPr>
            <sz val="10"/>
            <rFont val="Tahoma"/>
            <family val="2"/>
          </rPr>
          <t xml:space="preserve">ricevuta di pagamento del 03/03/2014 </t>
        </r>
        <r>
          <rPr>
            <b/>
            <sz val="10"/>
            <rFont val="Tahoma"/>
            <family val="2"/>
          </rPr>
          <t xml:space="preserve">euro 11.724,33
</t>
        </r>
        <r>
          <rPr>
            <sz val="10"/>
            <rFont val="Tahoma"/>
            <family val="2"/>
          </rPr>
          <t xml:space="preserve">(7586,33+689,67+2069,00+1379,33)
</t>
        </r>
        <r>
          <rPr>
            <b/>
            <sz val="10"/>
            <rFont val="Tahoma"/>
            <family val="2"/>
          </rPr>
          <t xml:space="preserve">
CREMA FULVIA -incarico prot. n. 4399 del 01/07/2014</t>
        </r>
        <r>
          <rPr>
            <sz val="10"/>
            <rFont val="Tahoma"/>
            <family val="2"/>
          </rPr>
          <t xml:space="preserve">
fatt. n 1/E del 01/04/2015  € 2.537,60( 2.212,60 + rit. d'acc. € 416,00) cantiere S. Silvestro
fatt. n 3/E del 01/04/2015  € 2.537,60 ( 2.212,60 + rit. d'acc. € 416,00)cantiere S. Silvestro
fatt. n 5/E del 24/06/2015  € 2.537,60( 2.212,60 + rit. d'acc. € 416,00) cantiere S. Silvestro
fatt. 8/e del 02/09/2015 € 2.537,60 (2.121,60+ rit. d'acc. 416,00) cantiere S. Silvestro
</t>
        </r>
        <r>
          <rPr>
            <b/>
            <sz val="10"/>
            <rFont val="Tahoma"/>
            <family val="2"/>
          </rPr>
          <t xml:space="preserve">TECNO ART SRL INCARICO DEL 4/07/2013 PROT. N. 4808 - </t>
        </r>
        <r>
          <rPr>
            <sz val="10"/>
            <rFont val="Tahoma"/>
            <family val="2"/>
          </rPr>
          <t xml:space="preserve">
fatt. n. 5 del 9/12/2014 € 18.867,06 ( 15.893,06 + rit. d'acc. 2.974,00)
</t>
        </r>
        <r>
          <rPr>
            <b/>
            <sz val="10"/>
            <rFont val="Tahoma"/>
            <family val="2"/>
          </rPr>
          <t xml:space="preserve">ANDREA MEZZAROMA </t>
        </r>
        <r>
          <rPr>
            <sz val="10"/>
            <rFont val="Tahoma"/>
            <family val="2"/>
          </rPr>
          <t xml:space="preserve">- fatt. n. 5 del 9/12/2014 € 18.867,06
</t>
        </r>
        <r>
          <rPr>
            <b/>
            <sz val="10"/>
            <rFont val="Tahoma"/>
            <family val="2"/>
          </rPr>
          <t xml:space="preserve">RTI GASPARI GABRIELE SRL/L'OFFICINA CONSORZIO - CONTRATTO N. 683/131 DEL 5/12/2016
</t>
        </r>
        <r>
          <rPr>
            <sz val="10"/>
            <rFont val="Tahoma"/>
            <family val="2"/>
          </rPr>
          <t xml:space="preserve">fatt. n. 19/E DEL 5/12/2016 € 1.175.654,76 I SAl
CERTIFICATO DI PAGAMENTO DEL 14/03/2017 € 963.082,16 II SAL 
CERIFICATO DI PAGAMENTO DEL 04/07/2017 fatt. n. 15/E del 13/07/2017  €  388.417,95 III SAL 
CERTIFICATO DI PAGAMENTO DEL 07/11/2017 € 963.959,20 IV SAL 
CERTIFICATO DI PAGAMENTO DEL 31/07/2018 € 910.917,23 V SAL 
CERTIFICATO DI PAGAMENTO DEL 22/02/2019  € 303.194,56 VI SAL 
CERTIFICATO DI PAGAMENTO DEL31/07/2019   € 492.664,83  VII   e ULT. SAL
fatt. n. 48 del 28/04/2020 € 26.120.05 SAL FINALE 
</t>
        </r>
        <r>
          <rPr>
            <b/>
            <sz val="10"/>
            <rFont val="Tahoma"/>
            <family val="2"/>
          </rPr>
          <t xml:space="preserve">LAVORI IN ECONOMIA - LISTA N. 1 - ORDINE DI SERVIZIO DEL 27/05/2020 
</t>
        </r>
        <r>
          <rPr>
            <sz val="10"/>
            <rFont val="Tahoma"/>
            <family val="2"/>
          </rPr>
          <t xml:space="preserve">fatt. n. 72 del 17/09/2019 € 15.903,20 SALDO 
</t>
        </r>
        <r>
          <rPr>
            <b/>
            <sz val="10"/>
            <rFont val="Tahoma"/>
            <family val="2"/>
          </rPr>
          <t>LAVORI IN ECONOMIA - LISTA N. 2 - ORDINE DI SERVIZIO DEL 20/11/2019</t>
        </r>
        <r>
          <rPr>
            <sz val="10"/>
            <rFont val="Tahoma"/>
            <family val="2"/>
          </rPr>
          <t xml:space="preserve">
fatt. n. 49 del 28/04/2020 €  6.127,73  SALDO
</t>
        </r>
        <r>
          <rPr>
            <b/>
            <sz val="10"/>
            <rFont val="Tahoma"/>
            <family val="2"/>
          </rPr>
          <t xml:space="preserve"> RICHIESTA INTERESSI PER RITARDATO PAGAMENTO  PARERE AVV. DELLO STATO ACQUISITA AL PROT. N. 3947 DEL 22/09/2021</t>
        </r>
        <r>
          <rPr>
            <sz val="10"/>
            <rFont val="Tahoma"/>
            <family val="2"/>
          </rPr>
          <t xml:space="preserve">
fatt. n. 87 del 20/05/2022 € 37.166,23  SALDO
</t>
        </r>
        <r>
          <rPr>
            <b/>
            <sz val="10"/>
            <rFont val="Tahoma"/>
            <family val="2"/>
          </rPr>
          <t xml:space="preserve">CAROSA RICCARDO INCARICO DEL 20/06/2016 PROT. N. 3134
</t>
        </r>
        <r>
          <rPr>
            <sz val="10"/>
            <rFont val="Tahoma"/>
            <family val="2"/>
          </rPr>
          <t xml:space="preserve">fatt. n. 3 del 6/10/2016 € 8.820,00 I acconto
fatt. n. 1 del 3/03/2017 € 12.096,00 II ACCONTO
fatt. n. 3 del 14/12/2017 € 3.150,00 III ACCONTO
fatt. n. 1 del 04/12/2018 € 5.124,00 IV ACCONTO
fatt. n. 1 del 22/07/2019 € 1.000,00 SALDO </t>
        </r>
        <r>
          <rPr>
            <b/>
            <sz val="10"/>
            <rFont val="Tahoma"/>
            <family val="2"/>
          </rPr>
          <t xml:space="preserve">
EUROS - LETTERA DI INCARICO REP. 429 
</t>
        </r>
        <r>
          <rPr>
            <sz val="10"/>
            <rFont val="Tahoma"/>
            <family val="2"/>
          </rPr>
          <t>fatt. n. 4 del 3/10/2017 € 12.503,07 saldo</t>
        </r>
        <r>
          <rPr>
            <b/>
            <sz val="10"/>
            <rFont val="Tahoma"/>
            <family val="2"/>
          </rPr>
          <t xml:space="preserve">
EUROS - LETTERA DI INCARICO DEL 11/10/2016 PROT. N. 4525
</t>
        </r>
        <r>
          <rPr>
            <sz val="10"/>
            <rFont val="Tahoma"/>
            <family val="2"/>
          </rPr>
          <t xml:space="preserve">fatt. n. 5 del 3/10/2017 € 5.075,20 saldo </t>
        </r>
        <r>
          <rPr>
            <b/>
            <sz val="10"/>
            <rFont val="Tahoma"/>
            <family val="2"/>
          </rPr>
          <t xml:space="preserve">
SM INGEGNERIA SRL -  pregettazione definitiva , esecutiva e coord. sicurezza -(contratto rep n. 683/131)
</t>
        </r>
        <r>
          <rPr>
            <sz val="10"/>
            <rFont val="Tahoma"/>
            <family val="2"/>
          </rPr>
          <t xml:space="preserve">fatt. n. 27/PA del 27/12/2016 € 168.116,00 - SALDO 
</t>
        </r>
        <r>
          <rPr>
            <b/>
            <sz val="10"/>
            <rFont val="Tahoma"/>
            <family val="2"/>
          </rPr>
          <t xml:space="preserve">SEL COPY
</t>
        </r>
        <r>
          <rPr>
            <sz val="10"/>
            <rFont val="Tahoma"/>
            <family val="2"/>
          </rPr>
          <t xml:space="preserve">fatt. n. 122 del 17/12/2018  € 120,00
fatt. n. 11 del 16/04/2019 € 525,00
</t>
        </r>
        <r>
          <rPr>
            <b/>
            <sz val="10"/>
            <rFont val="Tahoma"/>
            <family val="2"/>
          </rPr>
          <t>TIESSE SRL - AFFIDAMENTO INCARICO PER FORNITURA DEL 04/06/2019 PROT. N. 2360</t>
        </r>
        <r>
          <rPr>
            <sz val="10"/>
            <rFont val="Tahoma"/>
            <family val="2"/>
          </rPr>
          <t xml:space="preserve">
fatt. n. 1/PA del 28/06/2019 € 19.495,60 </t>
        </r>
        <r>
          <rPr>
            <b/>
            <sz val="10"/>
            <rFont val="Tahoma"/>
            <family val="2"/>
          </rPr>
          <t xml:space="preserve"> SALDO 
ARCHISTUDIO ASSOCIAZIONE PROFESSIONALE (Pantè Carmelo) . INCARICO DEL 14/11/2018 PROT. N. 3955 E INTEGRAZIONE INCARICO DEL 19/06/2019 PROT. N. 3042 -
</t>
        </r>
        <r>
          <rPr>
            <sz val="10"/>
            <rFont val="Tahoma"/>
            <family val="2"/>
          </rPr>
          <t xml:space="preserve">fatt. n. 8 del 29/07/2019 € 9.569,41 I ACCONTO 
fatt. n. 3 del 14/04/2020 € 34.356,26 SALDO
</t>
        </r>
        <r>
          <rPr>
            <b/>
            <sz val="10"/>
            <rFont val="Tahoma"/>
            <family val="2"/>
          </rPr>
          <t xml:space="preserve">PUGLIA GUSEPPE - DETERMINA AFFIDAMENTO INCARICO N. 84 DEL 26/06/2019 </t>
        </r>
        <r>
          <rPr>
            <sz val="10"/>
            <rFont val="Tahoma"/>
            <family val="2"/>
          </rPr>
          <t xml:space="preserve">
fatt. n. 17 del 04/09/2019 € 2.080,00 - SALDO 
</t>
        </r>
        <r>
          <rPr>
            <b/>
            <sz val="10"/>
            <rFont val="Tahoma"/>
            <family val="2"/>
          </rPr>
          <t>CATANIA MAURIZIO - INCARICO DEL 13/07/2018 PROT. N. 2366 E INTEGRAZIONE DEL 12/07/2019 PROT. N. 3044</t>
        </r>
        <r>
          <rPr>
            <sz val="10"/>
            <rFont val="Tahoma"/>
            <family val="2"/>
          </rPr>
          <t xml:space="preserve">
fatt. n. 1 del 14/04/2020 € 27.025,06 SALDO 
</t>
        </r>
        <r>
          <rPr>
            <b/>
            <sz val="10"/>
            <rFont val="Tahoma"/>
            <family val="2"/>
          </rPr>
          <t>NEGRINI TIZIANA INCARICO DEL 13/07/2018 PROT. N. 2366 E INTEGRAZIONE DEL 12/07/2019 PROT. N. 3043</t>
        </r>
        <r>
          <rPr>
            <sz val="10"/>
            <rFont val="Tahoma"/>
            <family val="2"/>
          </rPr>
          <t xml:space="preserve">
fatt. n. 2 del 15/04/2020 € 24.292,31  SALDO 
</t>
        </r>
        <r>
          <rPr>
            <b/>
            <sz val="10"/>
            <rFont val="Tahoma"/>
            <family val="2"/>
          </rPr>
          <t xml:space="preserve">PORZIELLA PANFILO 
</t>
        </r>
        <r>
          <rPr>
            <sz val="10"/>
            <rFont val="Tahoma"/>
            <family val="2"/>
          </rPr>
          <t xml:space="preserve">- Rimb. Spese di missione tabella del 30/01/2020 € 747,77 
Rimb. spese di missione tabella del 30/09/2020 € 59,00
</t>
        </r>
        <r>
          <rPr>
            <b/>
            <sz val="10"/>
            <rFont val="Tahoma"/>
            <family val="2"/>
          </rPr>
          <t xml:space="preserve">GIMAR SRL ORDINE DI ACQUISTO MEPA TRATTATIVA 1374987 (utilizzo 20% del 2% incentivo alla progettazione D.L.gs 50/2016 art. 113 comma 4)
</t>
        </r>
        <r>
          <rPr>
            <sz val="10"/>
            <rFont val="Tahoma"/>
            <family val="2"/>
          </rPr>
          <t xml:space="preserve">fatt. n. 072000420 del 31/08/2020 € 23.790,00 </t>
        </r>
        <r>
          <rPr>
            <b/>
            <sz val="10"/>
            <rFont val="Tahoma"/>
            <family val="2"/>
          </rPr>
          <t xml:space="preserve"> SALDO
TEXTUS EDIZIONI  DI CARROCCIA EDOARDO INCARICO DEL 14/10/2020 PROT. 3188 
</t>
        </r>
        <r>
          <rPr>
            <sz val="10"/>
            <rFont val="Tahoma"/>
            <family val="2"/>
          </rPr>
          <t xml:space="preserve">fatt. 10 del 09/12/2020  I ACCONTO
</t>
        </r>
        <r>
          <rPr>
            <b/>
            <sz val="10"/>
            <rFont val="Tahoma"/>
            <family val="2"/>
          </rPr>
          <t xml:space="preserve">INCENTIVO ALLA PROGETTAZIONE </t>
        </r>
        <r>
          <rPr>
            <sz val="10"/>
            <rFont val="Tahoma"/>
            <family val="2"/>
          </rPr>
          <t>TABELLA DEL 11/02/2021 € 89.732,88</t>
        </r>
      </text>
    </comment>
    <comment ref="AL27" authorId="0">
      <text>
        <r>
          <rPr>
            <b/>
            <sz val="12"/>
            <rFont val="Tahoma"/>
            <family val="2"/>
          </rPr>
          <t xml:space="preserve">LAVORO COFINANZIATO CON DELIBERA FONDI ORDINARI ANNO 2012 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(VEDI PAGAMENTI SU MONITORAGGIO FONDI ORDINARI 2012)</t>
        </r>
        <r>
          <rPr>
            <b/>
            <sz val="9"/>
            <rFont val="Tahoma"/>
            <family val="2"/>
          </rPr>
          <t xml:space="preserve">
C</t>
        </r>
        <r>
          <rPr>
            <b/>
            <sz val="10"/>
            <rFont val="Tahoma"/>
            <family val="2"/>
          </rPr>
          <t xml:space="preserve">ELENZA ANTONIO  
euro 405,60 </t>
        </r>
        <r>
          <rPr>
            <sz val="10"/>
            <rFont val="Tahoma"/>
            <family val="2"/>
          </rPr>
          <t xml:space="preserve">rimborso missioni 
</t>
        </r>
        <r>
          <rPr>
            <b/>
            <sz val="10"/>
            <rFont val="Tahoma"/>
            <family val="2"/>
          </rPr>
          <t>euro 1.529,94</t>
        </r>
        <r>
          <rPr>
            <sz val="10"/>
            <rFont val="Tahoma"/>
            <family val="2"/>
          </rPr>
          <t xml:space="preserve"> rimborso missioni
</t>
        </r>
        <r>
          <rPr>
            <b/>
            <sz val="10"/>
            <rFont val="Tahoma"/>
            <family val="2"/>
          </rPr>
          <t xml:space="preserve">euro 284,26 </t>
        </r>
        <r>
          <rPr>
            <sz val="10"/>
            <rFont val="Tahoma"/>
            <family val="2"/>
          </rPr>
          <t>rimborso missioni</t>
        </r>
        <r>
          <rPr>
            <b/>
            <sz val="10"/>
            <rFont val="Tahoma"/>
            <family val="2"/>
          </rPr>
          <t xml:space="preserve">
D'ERCOLE ALESSANDRO incarico prot. n. 2254 del 8/04/2013</t>
        </r>
        <r>
          <rPr>
            <sz val="10"/>
            <rFont val="Tahoma"/>
            <family val="2"/>
          </rPr>
          <t xml:space="preserve">
fatt. n. 12 del 1/10/2013 </t>
        </r>
        <r>
          <rPr>
            <b/>
            <sz val="10"/>
            <rFont val="Tahoma"/>
            <family val="2"/>
          </rPr>
          <t xml:space="preserve"> euro 17.188,43 </t>
        </r>
        <r>
          <rPr>
            <sz val="10"/>
            <rFont val="Tahoma"/>
            <family val="2"/>
          </rPr>
          <t xml:space="preserve"> ( euro 14.479,03 + rit. d'acconto euro 2.709,40)
fatt. n. 4 del 26/03/2014 </t>
        </r>
        <r>
          <rPr>
            <b/>
            <sz val="10"/>
            <rFont val="Tahoma"/>
            <family val="2"/>
          </rPr>
          <t xml:space="preserve"> euro 13.461,26 </t>
        </r>
        <r>
          <rPr>
            <sz val="10"/>
            <rFont val="Tahoma"/>
            <family val="2"/>
          </rPr>
          <t xml:space="preserve"> ( euro 11.339,37 + rit. d'acconto euro 2.121,89)
fatt. n. 6 del 3/05/2016 </t>
        </r>
        <r>
          <rPr>
            <b/>
            <sz val="10"/>
            <rFont val="Tahoma"/>
            <family val="2"/>
          </rPr>
          <t xml:space="preserve">euro 14.583,03 </t>
        </r>
        <r>
          <rPr>
            <sz val="10"/>
            <rFont val="Tahoma"/>
            <family val="2"/>
          </rPr>
          <t xml:space="preserve">(€ 12.284,32 + rit. d'acconto 2.298,71)
</t>
        </r>
        <r>
          <rPr>
            <b/>
            <sz val="10"/>
            <rFont val="Tahoma"/>
            <family val="2"/>
          </rPr>
          <t xml:space="preserve">
D'ERCOLE ALESSANDRO ordine di servizio n 1 del 17/11/2015 
</t>
        </r>
        <r>
          <rPr>
            <sz val="10"/>
            <rFont val="Tahoma"/>
            <family val="2"/>
          </rPr>
          <t xml:space="preserve">fatt. n. 14 del 24/11/2016 € 8.247,20
</t>
        </r>
        <r>
          <rPr>
            <b/>
            <sz val="10"/>
            <rFont val="Tahoma"/>
            <family val="2"/>
          </rPr>
          <t>SASSANO GERARDO INCARICO PROT. N. 2111 DEL 02/04/2013</t>
        </r>
        <r>
          <rPr>
            <sz val="10"/>
            <rFont val="Tahoma"/>
            <family val="2"/>
          </rPr>
          <t xml:space="preserve">
 fatt. n. 5 del 16/10/2013</t>
        </r>
        <r>
          <rPr>
            <b/>
            <sz val="10"/>
            <rFont val="Tahoma"/>
            <family val="2"/>
          </rPr>
          <t xml:space="preserve"> euro 44.736,12</t>
        </r>
        <r>
          <rPr>
            <sz val="10"/>
            <rFont val="Tahoma"/>
            <family val="2"/>
          </rPr>
          <t xml:space="preserve"> ( euro 37.684,40+ rit. d'acconto 7.051,72) </t>
        </r>
        <r>
          <rPr>
            <b/>
            <sz val="10"/>
            <rFont val="Tahoma"/>
            <family val="2"/>
          </rPr>
          <t xml:space="preserve">SALDO 
SASSANO GERARDO INCARICO PROT. N. 1978 DEL 28/03/2017
</t>
        </r>
        <r>
          <rPr>
            <sz val="10"/>
            <rFont val="Tahoma"/>
            <family val="2"/>
          </rPr>
          <t>fatt. n. 1 del 01/08/2017 € 4.784,00</t>
        </r>
        <r>
          <rPr>
            <b/>
            <sz val="10"/>
            <rFont val="Tahoma"/>
            <family val="2"/>
          </rPr>
          <t xml:space="preserve">  SALDO 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ICIET Engineering  SRL</t>
        </r>
        <r>
          <rPr>
            <sz val="10"/>
            <rFont val="Tahoma"/>
            <family val="2"/>
          </rPr>
          <t xml:space="preserve"> </t>
        </r>
        <r>
          <rPr>
            <b/>
            <sz val="10"/>
            <rFont val="Tahoma"/>
            <family val="2"/>
          </rPr>
          <t xml:space="preserve"> CONTRATTO N. 436 E ATTO DI SOTTOMISSIONE N. 591/39</t>
        </r>
        <r>
          <rPr>
            <sz val="10"/>
            <rFont val="Tahoma"/>
            <family val="2"/>
          </rPr>
          <t xml:space="preserve">
fatt. n. 125 del 28/11/2013  </t>
        </r>
        <r>
          <rPr>
            <b/>
            <sz val="10"/>
            <rFont val="Tahoma"/>
            <family val="2"/>
          </rPr>
          <t>euro 228.907,75</t>
        </r>
        <r>
          <rPr>
            <sz val="10"/>
            <rFont val="Tahoma"/>
            <family val="2"/>
          </rPr>
          <t xml:space="preserve"> </t>
        </r>
        <r>
          <rPr>
            <b/>
            <sz val="10"/>
            <rFont val="Tahoma"/>
            <family val="2"/>
          </rPr>
          <t xml:space="preserve">1° SAL </t>
        </r>
        <r>
          <rPr>
            <sz val="10"/>
            <rFont val="Tahoma"/>
            <family val="2"/>
          </rPr>
          <t xml:space="preserve">
fatt. n. 10 del 25/02/2014</t>
        </r>
        <r>
          <rPr>
            <b/>
            <sz val="10"/>
            <rFont val="Tahoma"/>
            <family val="2"/>
          </rPr>
          <t xml:space="preserve"> euro 224.682,72 II SAL 
</t>
        </r>
        <r>
          <rPr>
            <sz val="10"/>
            <rFont val="Tahoma"/>
            <family val="2"/>
          </rPr>
          <t>fatt. n. 60 e 61 del 26/06/2014</t>
        </r>
        <r>
          <rPr>
            <b/>
            <sz val="10"/>
            <rFont val="Tahoma"/>
            <family val="2"/>
          </rPr>
          <t xml:space="preserve"> euro 227.081,49 III SAL</t>
        </r>
        <r>
          <rPr>
            <sz val="10"/>
            <rFont val="Tahoma"/>
            <family val="2"/>
          </rPr>
          <t xml:space="preserve">
fatt. n. 124 del 28/11/2013 </t>
        </r>
        <r>
          <rPr>
            <b/>
            <sz val="10"/>
            <rFont val="Tahoma"/>
            <family val="2"/>
          </rPr>
          <t xml:space="preserve"> euro 21.681,95 LAVORI IN ECONOMIA 
</t>
        </r>
        <r>
          <rPr>
            <sz val="10"/>
            <rFont val="Tahoma"/>
            <family val="2"/>
          </rPr>
          <t>fatt. n. 96 del 4/09/2014</t>
        </r>
        <r>
          <rPr>
            <b/>
            <sz val="10"/>
            <rFont val="Tahoma"/>
            <family val="2"/>
          </rPr>
          <t xml:space="preserve"> euro 135.48,29 IV SAL
</t>
        </r>
        <r>
          <rPr>
            <sz val="10"/>
            <rFont val="Tahoma"/>
            <family val="2"/>
          </rPr>
          <t xml:space="preserve">fatt. n. 6/24 del 23/11/2015 </t>
        </r>
        <r>
          <rPr>
            <b/>
            <sz val="10"/>
            <rFont val="Tahoma"/>
            <family val="2"/>
          </rPr>
          <t xml:space="preserve"> € 285.894,77   V SAL 
</t>
        </r>
        <r>
          <rPr>
            <sz val="10"/>
            <rFont val="Tahoma"/>
            <family val="2"/>
          </rPr>
          <t>fatt. n. 6 del 15/02/2016</t>
        </r>
        <r>
          <rPr>
            <b/>
            <sz val="10"/>
            <rFont val="Tahoma"/>
            <family val="2"/>
          </rPr>
          <t xml:space="preserve"> € 42.886,04 VI e ULT. SAL 
</t>
        </r>
        <r>
          <rPr>
            <sz val="10"/>
            <rFont val="Tahoma"/>
            <family val="2"/>
          </rPr>
          <t xml:space="preserve">fatt. 6/30 del 29/11/2016 </t>
        </r>
        <r>
          <rPr>
            <b/>
            <sz val="10"/>
            <rFont val="Tahoma"/>
            <family val="2"/>
          </rPr>
          <t xml:space="preserve">€ 5.753,28 SAL FINALE 
ICIET ESTENSIONE LAVORI CONTRATTO N. 639/87 (vedi decreto riunificazione finanziamenti del 18/12/2015 prot. 5554)
</t>
        </r>
        <r>
          <rPr>
            <sz val="10"/>
            <rFont val="Tahoma"/>
            <family val="2"/>
          </rPr>
          <t>fatt. n. 6 del 1/06/2016</t>
        </r>
        <r>
          <rPr>
            <b/>
            <sz val="10"/>
            <rFont val="Tahoma"/>
            <family val="2"/>
          </rPr>
          <t xml:space="preserve"> € 111578,54  I SAL
</t>
        </r>
        <r>
          <rPr>
            <sz val="10"/>
            <rFont val="Tahoma"/>
            <family val="2"/>
          </rPr>
          <t>fatt. n. 6/25 del 18/11/2016</t>
        </r>
        <r>
          <rPr>
            <b/>
            <sz val="10"/>
            <rFont val="Tahoma"/>
            <family val="2"/>
          </rPr>
          <t xml:space="preserve"> € 70.041,91  2  e ULT SAL (+ € 17.866,71  su fondi ordinar tot. SAL  87.908,62
il SAL finale è stato monitorato su Fondi Ordinari 2012 € 1.215,56 (vedi cartellina all'intero di F.O. 2012)
FLEMAC PAOLO - € 48,00 </t>
        </r>
        <r>
          <rPr>
            <sz val="10"/>
            <rFont val="Tahoma"/>
            <family val="2"/>
          </rPr>
          <t xml:space="preserve">rimborso spese di missione
</t>
        </r>
        <r>
          <rPr>
            <b/>
            <sz val="10"/>
            <rFont val="Tahoma"/>
            <family val="2"/>
          </rPr>
          <t>DE VITIS FRANCO -
 € 499,84</t>
        </r>
        <r>
          <rPr>
            <sz val="10"/>
            <rFont val="Tahoma"/>
            <family val="2"/>
          </rPr>
          <t xml:space="preserve"> rimborso spese di missione
</t>
        </r>
        <r>
          <rPr>
            <b/>
            <sz val="10"/>
            <rFont val="Tahoma"/>
            <family val="2"/>
          </rPr>
          <t>€ 799,04</t>
        </r>
        <r>
          <rPr>
            <sz val="10"/>
            <rFont val="Tahoma"/>
            <family val="2"/>
          </rPr>
          <t xml:space="preserve">  rimborso spese di missione
</t>
        </r>
        <r>
          <rPr>
            <b/>
            <sz val="10"/>
            <rFont val="Tahoma"/>
            <family val="2"/>
          </rPr>
          <t xml:space="preserve">ANAC </t>
        </r>
        <r>
          <rPr>
            <sz val="10"/>
            <rFont val="Tahoma"/>
            <family val="2"/>
          </rPr>
          <t xml:space="preserve">estratto MAV  01030514952391486 cod. gara 5037156 </t>
        </r>
        <r>
          <rPr>
            <b/>
            <sz val="10"/>
            <rFont val="Tahoma"/>
            <family val="2"/>
          </rPr>
          <t xml:space="preserve">€ 375,00
PIOVANELLO VALERIO 
€ 170,46 </t>
        </r>
        <r>
          <rPr>
            <sz val="10"/>
            <rFont val="Tahoma"/>
            <family val="2"/>
          </rPr>
          <t xml:space="preserve"> rimborso spese di missione 
</t>
        </r>
        <r>
          <rPr>
            <b/>
            <sz val="10"/>
            <rFont val="Tahoma"/>
            <family val="2"/>
          </rPr>
          <t xml:space="preserve">€ 212,60 </t>
        </r>
        <r>
          <rPr>
            <sz val="10"/>
            <rFont val="Tahoma"/>
            <family val="2"/>
          </rPr>
          <t xml:space="preserve"> rimborso spese di missione (tabelle consegnate a uff. bilancio il 31/03/2017)
</t>
        </r>
        <r>
          <rPr>
            <b/>
            <sz val="10"/>
            <rFont val="Tahoma"/>
            <family val="2"/>
          </rPr>
          <t xml:space="preserve">
DE VITIS FRANCO 
rimb. missioni € 338,59
INCENTIVO ALLA PROGETTAZIONE € 20.004,50  (lavori principali)
INCENTIVO ALLA PROGETTAZIONE €    3.239,37  (Estensione lavori)
ANAC € 225,00  (non passato per uff. bilancio)</t>
        </r>
      </text>
    </comment>
    <comment ref="AL28" authorId="0">
      <text>
        <r>
          <rPr>
            <b/>
            <sz val="10"/>
            <rFont val="Tahoma"/>
            <family val="2"/>
          </rPr>
          <t>DITTA LABORTEC SR</t>
        </r>
        <r>
          <rPr>
            <sz val="10"/>
            <rFont val="Tahoma"/>
            <family val="2"/>
          </rPr>
          <t xml:space="preserve">L
 fatt. n. 13 del 29/08/2013 </t>
        </r>
        <r>
          <rPr>
            <b/>
            <sz val="10"/>
            <rFont val="Tahoma"/>
            <family val="2"/>
          </rPr>
          <t xml:space="preserve">euro 2.910,05
RASETTI DEMETRIO
 </t>
        </r>
        <r>
          <rPr>
            <sz val="10"/>
            <rFont val="Tahoma"/>
            <family val="2"/>
          </rPr>
          <t xml:space="preserve">fatt. n. 4 del 2/12/2013 </t>
        </r>
        <r>
          <rPr>
            <b/>
            <sz val="10"/>
            <rFont val="Tahoma"/>
            <family val="2"/>
          </rPr>
          <t xml:space="preserve">euro 11.298,16 </t>
        </r>
        <r>
          <rPr>
            <sz val="10"/>
            <rFont val="Tahoma"/>
            <family val="2"/>
          </rPr>
          <t xml:space="preserve">( euro 9.517,24 + rit. d'acconto euro 1.780,92
fatt. n. 5 del 28/02/2014  </t>
        </r>
        <r>
          <rPr>
            <b/>
            <sz val="10"/>
            <rFont val="Tahoma"/>
            <family val="2"/>
          </rPr>
          <t xml:space="preserve">euro 1.225,35
</t>
        </r>
        <r>
          <rPr>
            <sz val="10"/>
            <rFont val="Tahoma"/>
            <family val="2"/>
          </rPr>
          <t xml:space="preserve"> ( euro 1.057,47 + rit. d'acconto euro 197,88) saldo 
</t>
        </r>
        <r>
          <rPr>
            <b/>
            <sz val="10"/>
            <rFont val="Tahoma"/>
            <family val="2"/>
          </rPr>
          <t>DE SANTIS SERAFINO</t>
        </r>
        <r>
          <rPr>
            <sz val="10"/>
            <rFont val="Tahoma"/>
            <family val="2"/>
          </rPr>
          <t xml:space="preserve"> </t>
        </r>
        <r>
          <rPr>
            <b/>
            <sz val="10"/>
            <rFont val="Tahoma"/>
            <family val="2"/>
          </rPr>
          <t>INCARICO PROT. N. 2257 DEL 08/04/2013</t>
        </r>
        <r>
          <rPr>
            <sz val="10"/>
            <rFont val="Tahoma"/>
            <family val="2"/>
          </rPr>
          <t xml:space="preserve">
fatt. n. 19 del 3/12/2013 </t>
        </r>
        <r>
          <rPr>
            <b/>
            <sz val="10"/>
            <rFont val="Tahoma"/>
            <family val="2"/>
          </rPr>
          <t>euro 5.614,44</t>
        </r>
        <r>
          <rPr>
            <sz val="10"/>
            <rFont val="Tahoma"/>
            <family val="2"/>
          </rPr>
          <t xml:space="preserve"> ( euro 4,729,44 + rit. d'acconto euro 885,00) </t>
        </r>
        <r>
          <rPr>
            <b/>
            <sz val="10"/>
            <rFont val="Tahoma"/>
            <family val="2"/>
          </rPr>
          <t xml:space="preserve">acconto </t>
        </r>
        <r>
          <rPr>
            <sz val="10"/>
            <rFont val="Tahoma"/>
            <family val="2"/>
          </rPr>
          <t xml:space="preserve">
fatt. 1/FE del 28/09/2015</t>
        </r>
        <r>
          <rPr>
            <b/>
            <sz val="10"/>
            <rFont val="Tahoma"/>
            <family val="2"/>
          </rPr>
          <t xml:space="preserve"> euro 5.614,44 </t>
        </r>
        <r>
          <rPr>
            <sz val="10"/>
            <rFont val="Tahoma"/>
            <family val="2"/>
          </rPr>
          <t xml:space="preserve">( euro 4,729,44 + rit. d'acconto euro 885,00) </t>
        </r>
        <r>
          <rPr>
            <b/>
            <sz val="10"/>
            <rFont val="Tahoma"/>
            <family val="2"/>
          </rPr>
          <t xml:space="preserve">saldo 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MAZZA ALESSANDRO
euro  207,95 </t>
        </r>
        <r>
          <rPr>
            <sz val="10"/>
            <rFont val="Tahoma"/>
            <family val="2"/>
          </rPr>
          <t xml:space="preserve">rimborso spese di missione (periodo 24/05/2013 - 02/12/2013
</t>
        </r>
        <r>
          <rPr>
            <b/>
            <sz val="10"/>
            <rFont val="Tahoma"/>
            <family val="2"/>
          </rPr>
          <t xml:space="preserve">euro 608,25 </t>
        </r>
        <r>
          <rPr>
            <sz val="10"/>
            <rFont val="Tahoma"/>
            <family val="2"/>
          </rPr>
          <t xml:space="preserve"> rimborso spese di missioni (periodo 13/12/2013 - 05/05/2014)
</t>
        </r>
        <r>
          <rPr>
            <b/>
            <sz val="10"/>
            <rFont val="Tahoma"/>
            <family val="2"/>
          </rPr>
          <t>euro 110,22</t>
        </r>
        <r>
          <rPr>
            <sz val="10"/>
            <rFont val="Tahoma"/>
            <family val="2"/>
          </rPr>
          <t xml:space="preserve"> rimborso spese di missione (giorni 17/12/2014 e 27/07/2015)
</t>
        </r>
        <r>
          <rPr>
            <b/>
            <sz val="10"/>
            <rFont val="Tahoma"/>
            <family val="2"/>
          </rPr>
          <t xml:space="preserve">ROSSI EDILIZIA </t>
        </r>
        <r>
          <rPr>
            <sz val="10"/>
            <rFont val="Tahoma"/>
            <family val="2"/>
          </rPr>
          <t xml:space="preserve"> 
fatt. n. 18 del 2/12/2013  </t>
        </r>
        <r>
          <rPr>
            <b/>
            <sz val="10"/>
            <rFont val="Tahoma"/>
            <family val="2"/>
          </rPr>
          <t>euro 13.821,79</t>
        </r>
        <r>
          <rPr>
            <sz val="10"/>
            <rFont val="Tahoma"/>
            <family val="2"/>
          </rPr>
          <t xml:space="preserve"> (anticipazione del 10% su importo contrattuale legge 98/2013 art. 26 ter)
fatt. n. 5 del 03/02/2014</t>
        </r>
        <r>
          <rPr>
            <b/>
            <sz val="10"/>
            <rFont val="Tahoma"/>
            <family val="2"/>
          </rPr>
          <t xml:space="preserve"> euro 65.342,10  1° SAL 
</t>
        </r>
        <r>
          <rPr>
            <sz val="10"/>
            <rFont val="Tahoma"/>
            <family val="2"/>
          </rPr>
          <t xml:space="preserve">fatt. n. 10 del 27/05/2014 </t>
        </r>
        <r>
          <rPr>
            <b/>
            <sz val="10"/>
            <rFont val="Tahoma"/>
            <family val="2"/>
          </rPr>
          <t xml:space="preserve">euro 76.545,91 2 SAL 
</t>
        </r>
        <r>
          <rPr>
            <sz val="10"/>
            <rFont val="Tahoma"/>
            <family val="2"/>
          </rPr>
          <t>fatt. n. 8 del 14/07/2015</t>
        </r>
        <r>
          <rPr>
            <b/>
            <sz val="10"/>
            <rFont val="Tahoma"/>
            <family val="2"/>
          </rPr>
          <t xml:space="preserve"> € 8.057,50  </t>
        </r>
        <r>
          <rPr>
            <sz val="10"/>
            <rFont val="Tahoma"/>
            <family val="2"/>
          </rPr>
          <t>(lavori in economia  ordine di servizio n. 3 del 14/04/2014)
certificato di pagamento del 22/12/2015</t>
        </r>
        <r>
          <rPr>
            <b/>
            <sz val="10"/>
            <rFont val="Tahoma"/>
            <family val="2"/>
          </rPr>
          <t xml:space="preserve"> € 782,46 </t>
        </r>
        <r>
          <rPr>
            <sz val="10"/>
            <rFont val="Tahoma"/>
            <family val="2"/>
          </rPr>
          <t xml:space="preserve">SAL FINALE </t>
        </r>
        <r>
          <rPr>
            <b/>
            <sz val="10"/>
            <rFont val="Tahoma"/>
            <family val="2"/>
          </rPr>
          <t xml:space="preserve">( e stato pagato € 860,75 anzichè € 782,46  è stato pagato in piu € 78,25) 
SARA IAFRATE - </t>
        </r>
        <r>
          <rPr>
            <sz val="10"/>
            <rFont val="Tahoma"/>
            <family val="2"/>
          </rPr>
          <t xml:space="preserve">fatt. n. 3 del 22/10/2014 </t>
        </r>
        <r>
          <rPr>
            <b/>
            <sz val="10"/>
            <rFont val="Tahoma"/>
            <family val="2"/>
          </rPr>
          <t>euro 12.100,00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ANAC </t>
        </r>
        <r>
          <rPr>
            <sz val="10"/>
            <rFont val="Tahoma"/>
            <family val="2"/>
          </rPr>
          <t xml:space="preserve">estratto MAV 01030514952391486 cod gara 5127241 </t>
        </r>
        <r>
          <rPr>
            <b/>
            <sz val="10"/>
            <rFont val="Tahoma"/>
            <family val="2"/>
          </rPr>
          <t xml:space="preserve">€ 225,00
INCENTIVO ALLA PROGETTAZIONE € 2.826,85
CICIOTTI AUGUSTO - </t>
        </r>
        <r>
          <rPr>
            <sz val="10"/>
            <rFont val="Tahoma"/>
            <family val="2"/>
          </rPr>
          <t>€ 46,92 rimb. missioni</t>
        </r>
      </text>
    </comment>
    <comment ref="AL29" authorId="0">
      <text>
        <r>
          <rPr>
            <b/>
            <sz val="10"/>
            <rFont val="Tahoma"/>
            <family val="2"/>
          </rPr>
          <t xml:space="preserve">DI GIUSEPPE MARIA  - INCARICO 8113 DEL 13/11/2013 
</t>
        </r>
        <r>
          <rPr>
            <sz val="10"/>
            <rFont val="Tahoma"/>
            <family val="2"/>
          </rPr>
          <t>richiesta pagamento del 9/12/2013 € 833,33</t>
        </r>
        <r>
          <rPr>
            <b/>
            <sz val="10"/>
            <rFont val="Tahoma"/>
            <family val="2"/>
          </rPr>
          <t xml:space="preserve">
(no passato per ufficio bilancio consegnato direttamente a Crosta )
</t>
        </r>
        <r>
          <rPr>
            <b/>
            <sz val="14"/>
            <rFont val="Tahoma"/>
            <family val="2"/>
          </rPr>
          <t>LO MONACO CLAUDIO</t>
        </r>
        <r>
          <rPr>
            <b/>
            <sz val="10"/>
            <rFont val="Tahoma"/>
            <family val="2"/>
          </rPr>
          <t xml:space="preserve">
 INCARICO DEL 15/10/2013 PROT. N. 7263
</t>
        </r>
        <r>
          <rPr>
            <sz val="10"/>
            <rFont val="Tahoma"/>
            <family val="2"/>
          </rPr>
          <t xml:space="preserve">fatt. N. 6 DEL 18/09/2014  € 10.150,40 ( 8.550,40 + RIT. D'ACCONTO € 1.600,00) SALDO 
</t>
        </r>
        <r>
          <rPr>
            <b/>
            <sz val="10"/>
            <rFont val="Tahoma"/>
            <family val="2"/>
          </rPr>
          <t xml:space="preserve">INCARICO DEL 24/03/2016 PROT. N. 1549
</t>
        </r>
        <r>
          <rPr>
            <sz val="10"/>
            <rFont val="Tahoma"/>
            <family val="2"/>
          </rPr>
          <t xml:space="preserve">fatt. n. 2/PA 11/10/2016 € 12.065,08 ( 10.163,27 + RIT: D?ACC: € 1.901,81) SALDO </t>
        </r>
        <r>
          <rPr>
            <b/>
            <sz val="10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INCARICO DEL 16/08/2016 PROT. N. 4039
</t>
        </r>
        <r>
          <rPr>
            <sz val="10"/>
            <rFont val="Tahoma"/>
            <family val="2"/>
          </rPr>
          <t xml:space="preserve">fatt. n. 1/PA del 22/05/2017 € 8.402,09 (7.077,67 + rit. d'acc. 1.324,42)
</t>
        </r>
        <r>
          <rPr>
            <b/>
            <sz val="10"/>
            <rFont val="Tahoma"/>
            <family val="2"/>
          </rPr>
          <t>CASTAGNOLI CLAUDIA - 
€ 49,00</t>
        </r>
        <r>
          <rPr>
            <sz val="10"/>
            <rFont val="Tahoma"/>
            <family val="2"/>
          </rPr>
          <t xml:space="preserve"> rimborso spese di missione
</t>
        </r>
        <r>
          <rPr>
            <b/>
            <sz val="10"/>
            <rFont val="Tahoma"/>
            <family val="2"/>
          </rPr>
          <t xml:space="preserve">
ARCHI STUDIO Associazione professionale INCARICO 4907 DEL 24/07/2016 coordin. sicurezza in fase di progettazione 
</t>
        </r>
        <r>
          <rPr>
            <sz val="10"/>
            <rFont val="Tahoma"/>
            <family val="2"/>
          </rPr>
          <t xml:space="preserve">fatt. n. 1/9A del 29/10/2014 € 19.081,48 ( € 16.073,68 + rit. d'acconto 3.007,80) </t>
        </r>
        <r>
          <rPr>
            <b/>
            <sz val="10"/>
            <rFont val="Tahoma"/>
            <family val="2"/>
          </rPr>
          <t xml:space="preserve">saldo 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coordin. sicurezza in fase di esecuzione
</t>
        </r>
        <r>
          <rPr>
            <sz val="10"/>
            <rFont val="Tahoma"/>
            <family val="2"/>
          </rPr>
          <t xml:space="preserve">fatt. n. 1/PA del 24/10/2016 € 9.516,00 </t>
        </r>
        <r>
          <rPr>
            <b/>
            <sz val="10"/>
            <rFont val="Tahoma"/>
            <family val="2"/>
          </rPr>
          <t xml:space="preserve">I acconto
</t>
        </r>
        <r>
          <rPr>
            <sz val="10"/>
            <rFont val="Tahoma"/>
            <family val="2"/>
          </rPr>
          <t>fatt. n. 1 del 25/10/2017 € 9.516,00</t>
        </r>
        <r>
          <rPr>
            <b/>
            <sz val="10"/>
            <rFont val="Tahoma"/>
            <family val="2"/>
          </rPr>
          <t xml:space="preserve"> saldo 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TATASEO MICHELE </t>
        </r>
        <r>
          <rPr>
            <sz val="10"/>
            <rFont val="Tahoma"/>
            <family val="2"/>
          </rPr>
          <t xml:space="preserve">- fatt. n. 1/PA del 8/11/2014 € 38.162,97 ( 32.147,37 + rit. d'acconto € 6.015,60) 
</t>
        </r>
        <r>
          <rPr>
            <b/>
            <sz val="10"/>
            <rFont val="Tahoma"/>
            <family val="2"/>
          </rPr>
          <t xml:space="preserve">D'INNOCENZO MARINA CESIRA
 € 453,39 </t>
        </r>
        <r>
          <rPr>
            <sz val="10"/>
            <rFont val="Tahoma"/>
            <family val="2"/>
          </rPr>
          <t xml:space="preserve"> rimborso spese di missione
</t>
        </r>
        <r>
          <rPr>
            <b/>
            <sz val="10"/>
            <rFont val="Tahoma"/>
            <family val="2"/>
          </rPr>
          <t xml:space="preserve">
LANCIA SRL CONTRATTO N. 607/55 DEL 16/12/2015 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(ANTICIPAZIONE DEL 20% SU IMPORTO CONTRATTUALE</t>
        </r>
        <r>
          <rPr>
            <sz val="10"/>
            <rFont val="Tahoma"/>
            <family val="2"/>
          </rPr>
          <t xml:space="preserve"> (LEGGE DEL9/08/2013 ART 26 TER (modificata art. 8 commi 3 e 3 bis del d.lgs 31/12/2014 e convertito con legge n. 11 del 27/02/2015)
fatt. n. 6/E  del 17/03/2016 € 111.166,40
fatt. n. 15/E del 30/06/2016 </t>
        </r>
        <r>
          <rPr>
            <b/>
            <sz val="10"/>
            <rFont val="Tahoma"/>
            <family val="2"/>
          </rPr>
          <t xml:space="preserve">€ 186.526,80 I SAL 
</t>
        </r>
        <r>
          <rPr>
            <sz val="10"/>
            <rFont val="Tahoma"/>
            <family val="2"/>
          </rPr>
          <t>fatt. n. 20E del 5/10/2016</t>
        </r>
        <r>
          <rPr>
            <b/>
            <sz val="10"/>
            <rFont val="Tahoma"/>
            <family val="2"/>
          </rPr>
          <t xml:space="preserve"> € 184.428,98 II SAL 
</t>
        </r>
        <r>
          <rPr>
            <sz val="10"/>
            <rFont val="Tahoma"/>
            <family val="2"/>
          </rPr>
          <t>certificato di pagamento del 27/06/2017</t>
        </r>
        <r>
          <rPr>
            <b/>
            <sz val="10"/>
            <rFont val="Tahoma"/>
            <family val="2"/>
          </rPr>
          <t xml:space="preserve"> € 172.856,86 III SAL
PEZZI ALDO GIORGIO- </t>
        </r>
        <r>
          <rPr>
            <sz val="10"/>
            <rFont val="Tahoma"/>
            <family val="2"/>
          </rPr>
          <t xml:space="preserve">rimb. spese di missione € 241,36
</t>
        </r>
        <r>
          <rPr>
            <b/>
            <sz val="10"/>
            <rFont val="Tahoma"/>
            <family val="2"/>
          </rPr>
          <t xml:space="preserve">
OLIVIERI BERARDINO </t>
        </r>
        <r>
          <rPr>
            <sz val="10"/>
            <rFont val="Tahoma"/>
            <family val="2"/>
          </rPr>
          <t xml:space="preserve">
rimborso spese di missione € 146,89
</t>
        </r>
        <r>
          <rPr>
            <b/>
            <sz val="10"/>
            <rFont val="Tahoma"/>
            <family val="2"/>
          </rPr>
          <t xml:space="preserve">TARASCHI CARLO -INCARICO DEL 23/02/2016M PROT. N. 919
</t>
        </r>
        <r>
          <rPr>
            <sz val="10"/>
            <rFont val="Tahoma"/>
            <family val="2"/>
          </rPr>
          <t xml:space="preserve">fatt. n. 3E del 08/01/2018 € 5.075.20 I ACCONTO </t>
        </r>
      </text>
    </comment>
    <comment ref="AL30" authorId="0">
      <text>
        <r>
          <rPr>
            <b/>
            <sz val="9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BASILE VALENTINA </t>
        </r>
        <r>
          <rPr>
            <b/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Ricevuta prestazione professionale n. 1 del 31/07/2014  euro 1.700,00
</t>
        </r>
        <r>
          <rPr>
            <b/>
            <sz val="10"/>
            <rFont val="Tahoma"/>
            <family val="2"/>
          </rPr>
          <t>METRICO SAS</t>
        </r>
        <r>
          <rPr>
            <sz val="10"/>
            <rFont val="Tahoma"/>
            <family val="2"/>
          </rPr>
          <t xml:space="preserve">  fatt. n. 7 del 9/04/2015 € 4.880,00
</t>
        </r>
        <r>
          <rPr>
            <b/>
            <sz val="10"/>
            <rFont val="Tahoma"/>
            <family val="2"/>
          </rPr>
          <t xml:space="preserve">DI VINCENZO BERARDINO 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€ 29,00 </t>
        </r>
        <r>
          <rPr>
            <sz val="10"/>
            <rFont val="Tahoma"/>
            <family val="2"/>
          </rPr>
          <t xml:space="preserve">rimborso missioni
€ 49,00 + 19,60 rimborso missioni
</t>
        </r>
        <r>
          <rPr>
            <b/>
            <sz val="10"/>
            <rFont val="Tahoma"/>
            <family val="2"/>
          </rPr>
          <t xml:space="preserve">Società A.C.N.D.  Abruzzo Controlli Non Distruttivi 
</t>
        </r>
        <r>
          <rPr>
            <sz val="10"/>
            <rFont val="Tahoma"/>
            <family val="2"/>
          </rPr>
          <t xml:space="preserve">fatt. n. 15 del 3/06/2015 € 12.395,16
</t>
        </r>
        <r>
          <rPr>
            <b/>
            <sz val="10"/>
            <rFont val="Tahoma"/>
            <family val="2"/>
          </rPr>
          <t xml:space="preserve">D'OLIMPIO SIMONA INCARICO PROT. N. 4398 DEL 01/07/2014 </t>
        </r>
        <r>
          <rPr>
            <sz val="10"/>
            <rFont val="Tahoma"/>
            <family val="2"/>
          </rPr>
          <t xml:space="preserve">
fatt. n. 10 del 31/07/2014 € 2.080,00  (cantiere S. Sebastiano Navelli)
fatt. n. 12 del 03/09/2014 € 2.080,00  (cantiere S. Sebastiano Navelli)
fatt. n. 14 del 01/10/2014 € 2.080,00  (cantiere S. Sebastiano Navelli)
fatt. n.  1 del 02/04/2015 € 2.080,00  (cantiere S. Sebastiano Navelli)
fatt. n.  4 del 15/04/2015 € 2.080,00  (cantiere S. Sebastiano Navelli)
fatt. n. 7 del 5/06/2015 € 2.080,00 (cantiere S. Sebastiano Navelli)
</t>
        </r>
        <r>
          <rPr>
            <b/>
            <sz val="10"/>
            <rFont val="Tahoma"/>
            <family val="2"/>
          </rPr>
          <t xml:space="preserve">D'OLIMPIO SIMONA incarico del 14/10/2015 </t>
        </r>
        <r>
          <rPr>
            <sz val="10"/>
            <rFont val="Tahoma"/>
            <family val="2"/>
          </rPr>
          <t xml:space="preserve">
fatt. n. 8 del 18/10/2016 € 1.248,00 SALDO 
</t>
        </r>
        <r>
          <rPr>
            <b/>
            <sz val="10"/>
            <rFont val="Tahoma"/>
            <family val="2"/>
          </rPr>
          <t xml:space="preserve">Ing. GRANDE CARLO   INCARICO DEL 22/07/2014 trasmesso con nota del 23/07/2014 prot. n. 4895
</t>
        </r>
        <r>
          <rPr>
            <sz val="10"/>
            <rFont val="Tahoma"/>
            <family val="2"/>
          </rPr>
          <t xml:space="preserve">- fatt. n. 3 del 3/12/2015 € 44.237,98 (€ 37.264,78 + rit. d'acc. € 6.973,20) saldo 
</t>
        </r>
        <r>
          <rPr>
            <b/>
            <sz val="10"/>
            <rFont val="Tahoma"/>
            <family val="2"/>
          </rPr>
          <t>Ing. GRANDE CARLO   INCARICO DEL31/01/2017 prot. n. 260</t>
        </r>
        <r>
          <rPr>
            <sz val="10"/>
            <rFont val="Tahoma"/>
            <family val="2"/>
          </rPr>
          <t xml:space="preserve">
fatt. n. 4 del 6/02/2018 € 13.796,93 </t>
        </r>
        <r>
          <rPr>
            <b/>
            <sz val="10"/>
            <rFont val="Tahoma"/>
            <family val="2"/>
          </rPr>
          <t xml:space="preserve">SALDO 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PIOVANELLO VALERIO</t>
        </r>
        <r>
          <rPr>
            <sz val="10"/>
            <rFont val="Tahoma"/>
            <family val="2"/>
          </rPr>
          <t xml:space="preserve"> 
 rimb. spese di missione </t>
        </r>
        <r>
          <rPr>
            <b/>
            <sz val="10"/>
            <rFont val="Tahoma"/>
            <family val="2"/>
          </rPr>
          <t>€ 168,68</t>
        </r>
        <r>
          <rPr>
            <sz val="10"/>
            <rFont val="Tahoma"/>
            <family val="2"/>
          </rPr>
          <t xml:space="preserve">
 rimb. spese di missione (tabelle consegnate a uff. bilancio il 31/03/2017) </t>
        </r>
        <r>
          <rPr>
            <b/>
            <sz val="10"/>
            <rFont val="Tahoma"/>
            <family val="2"/>
          </rPr>
          <t xml:space="preserve">€ 384,70
</t>
        </r>
        <r>
          <rPr>
            <sz val="10"/>
            <rFont val="Tahoma"/>
            <family val="2"/>
          </rPr>
          <t xml:space="preserve">rimb. missioni € 312,50
</t>
        </r>
        <r>
          <rPr>
            <b/>
            <sz val="10"/>
            <rFont val="Tahoma"/>
            <family val="2"/>
          </rPr>
          <t xml:space="preserve">DI LORETO RENATO - INCARICO DEL 05/09/2014 </t>
        </r>
        <r>
          <rPr>
            <sz val="10"/>
            <rFont val="Tahoma"/>
            <family val="2"/>
          </rPr>
          <t xml:space="preserve">
fatt. n. 1/PA del 7/01/2016 € 14.445,28 SALDO 
</t>
        </r>
        <r>
          <rPr>
            <b/>
            <sz val="10"/>
            <rFont val="Tahoma"/>
            <family val="2"/>
          </rPr>
          <t>ANAC € 30,00</t>
        </r>
        <r>
          <rPr>
            <b/>
            <sz val="14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DITTA ITER SRL Impresa Tecnologie Edilizia Restauri contratto rep n. 621/69 -   e Atto di Sottomissione 701/149
</t>
        </r>
        <r>
          <rPr>
            <sz val="10"/>
            <rFont val="Tahoma"/>
            <family val="2"/>
          </rPr>
          <t xml:space="preserve">fatt. n. 14/PA del 19/10/2016€ 160.083,37 (anticipazione 20% dell'importo contrattuale) 
fatt. n. 20/PA del 26/10/2016 € 241.428,00 I SAL 
certificato di pagamento del 22/12/2016 € 127.341,50 II SAL 
certificato di pagamento del05/05/2017 € 386.642,30  III SAL 
certificato di pagamento del 02/08/2017 € 107.850,60  IV SAL 
fatt. n. 44/PA del 22/12/2017 € 26664,84 SAL FINALE 
</t>
        </r>
        <r>
          <rPr>
            <b/>
            <sz val="10"/>
            <rFont val="Tahoma"/>
            <family val="2"/>
          </rPr>
          <t>IANNAMORELLI FRANCESCA INCARICO DEL 19/01/2016 PROT. N. 277</t>
        </r>
        <r>
          <rPr>
            <sz val="10"/>
            <rFont val="Tahoma"/>
            <family val="2"/>
          </rPr>
          <t xml:space="preserve">
fatt. n. 5/PA del 21/11/2016 € 14.947,73 I ACCONTO DEL 50% 
fatt. n. 1/PA del 07/02/2018 € 14.947,73 - SALDO 
</t>
        </r>
        <r>
          <rPr>
            <b/>
            <sz val="10"/>
            <rFont val="Tahoma"/>
            <family val="2"/>
          </rPr>
          <t xml:space="preserve">DEL FERRO SERGIO </t>
        </r>
        <r>
          <rPr>
            <sz val="10"/>
            <rFont val="Tahoma"/>
            <family val="2"/>
          </rPr>
          <t xml:space="preserve">
Rimborso missioni € 40,60 
</t>
        </r>
        <r>
          <rPr>
            <b/>
            <sz val="10"/>
            <rFont val="Tahoma"/>
            <family val="2"/>
          </rPr>
          <t xml:space="preserve">CARAMIELLO SALVATORE </t>
        </r>
        <r>
          <rPr>
            <sz val="10"/>
            <rFont val="Tahoma"/>
            <family val="2"/>
          </rPr>
          <t xml:space="preserve">
rimborso spese di missione € 90,30
</t>
        </r>
        <r>
          <rPr>
            <b/>
            <sz val="10"/>
            <rFont val="Tahoma"/>
            <family val="2"/>
          </rPr>
          <t xml:space="preserve">FISCHIONE CORRADO 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rimb. spese di missione € 79,26
rimb. spese di missione  € 29,00
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 MAZZA ALESSANDRO</t>
        </r>
        <r>
          <rPr>
            <sz val="10"/>
            <rFont val="Tahoma"/>
            <family val="2"/>
          </rPr>
          <t xml:space="preserve">
RIMB. SPESE DI MISSIONE </t>
        </r>
        <r>
          <rPr>
            <b/>
            <sz val="10"/>
            <rFont val="Tahoma"/>
            <family val="2"/>
          </rPr>
          <t>€ 18,00
INCENTIVO ALLA PROGETTAZIONE - Tabella di ripartizione del 15/02/2019 € 15.368,34</t>
        </r>
      </text>
    </comment>
    <comment ref="AL31" authorId="0">
      <text>
        <r>
          <rPr>
            <b/>
            <sz val="10"/>
            <rFont val="Tahoma"/>
            <family val="2"/>
          </rPr>
          <t xml:space="preserve">DI SALVATORE DAVIDE ( lettera di incarico prot. n. 4827 del 22/07/2014 € 11.493,00 + oneri di legge) </t>
        </r>
        <r>
          <rPr>
            <sz val="10"/>
            <rFont val="Tahoma"/>
            <family val="2"/>
          </rPr>
          <t xml:space="preserve">
fatt. n. 5 del 237/11/2014 € 4.860,77 (euro 4.094,57 + rit. d'acconto euro 766,20) I ACCONTO 
fatt. n. 1/PA del 11/05/2017 € 8.749,39 ( 7.370,23 + rit. d'acc. 1.379,16) II ACCONTO 
fatt. n. 3/PA del 06/09/2018 € 973,17 - SALDO 
</t>
        </r>
        <r>
          <rPr>
            <b/>
            <sz val="10"/>
            <rFont val="Tahoma"/>
            <family val="2"/>
          </rPr>
          <t>D'INNOCENZO MARINA CESIRA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€ 151,20</t>
        </r>
        <r>
          <rPr>
            <sz val="10"/>
            <rFont val="Tahoma"/>
            <family val="2"/>
          </rPr>
          <t xml:space="preserve"> rimborso spese di missione
</t>
        </r>
        <r>
          <rPr>
            <b/>
            <sz val="10"/>
            <rFont val="Tahoma"/>
            <family val="2"/>
          </rPr>
          <t xml:space="preserve">€ 91,50 </t>
        </r>
        <r>
          <rPr>
            <sz val="10"/>
            <rFont val="Tahoma"/>
            <family val="2"/>
          </rPr>
          <t xml:space="preserve">rimborso spese di missione
</t>
        </r>
        <r>
          <rPr>
            <b/>
            <sz val="10"/>
            <rFont val="Tahoma"/>
            <family val="2"/>
          </rPr>
          <t xml:space="preserve">€ 76,92 </t>
        </r>
        <r>
          <rPr>
            <sz val="10"/>
            <rFont val="Tahoma"/>
            <family val="2"/>
          </rPr>
          <t xml:space="preserve"> rimborso spese di missione (tabelle consegnate a uff. bilancio il 31/03/2017)
</t>
        </r>
        <r>
          <rPr>
            <b/>
            <sz val="10"/>
            <rFont val="Tahoma"/>
            <family val="2"/>
          </rPr>
          <t>GEOASSIST SNC</t>
        </r>
        <r>
          <rPr>
            <sz val="10"/>
            <rFont val="Tahoma"/>
            <family val="2"/>
          </rPr>
          <t xml:space="preserve"> fatt. n. 1 del 01/12/2014 € 2.806,00
</t>
        </r>
        <r>
          <rPr>
            <b/>
            <sz val="10"/>
            <rFont val="Tahoma"/>
            <family val="2"/>
          </rPr>
          <t>TOMASSETTI GABRIELE</t>
        </r>
        <r>
          <rPr>
            <sz val="10"/>
            <rFont val="Tahoma"/>
            <family val="2"/>
          </rPr>
          <t xml:space="preserve"> - fatt. n. 36 del 21/11/2014 € 2.410,72 PAGATO  (€ 2.030,72 + rit. d'acc. 380,00) 
</t>
        </r>
        <r>
          <rPr>
            <b/>
            <sz val="10"/>
            <rFont val="Tahoma"/>
            <family val="2"/>
          </rPr>
          <t>PAGATO PER ERRORE 2.318,00  - € 92,72 IN MENO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CORNACCHIA ROBERTO  </t>
        </r>
        <r>
          <rPr>
            <sz val="10"/>
            <rFont val="Tahoma"/>
            <family val="2"/>
          </rPr>
          <t xml:space="preserve">incarico n. 4776 del 02/07/2013 e successiva integrazione del 05/07/2015
fatt. n. 5 del 01/12/2015  e nota di credito n. 2 del 17/07/2015 (a storno parziale) € 14.591,20 ( 12.291,20+rit. d'acco. € 2.300,00)
</t>
        </r>
        <r>
          <rPr>
            <b/>
            <sz val="10"/>
            <rFont val="Tahoma"/>
            <family val="2"/>
          </rPr>
          <t xml:space="preserve">
MORETTI QUINTILIO SRL CONTRATTO N. 618/66</t>
        </r>
        <r>
          <rPr>
            <sz val="10"/>
            <rFont val="Tahoma"/>
            <family val="2"/>
          </rPr>
          <t xml:space="preserve">  </t>
        </r>
        <r>
          <rPr>
            <b/>
            <sz val="10"/>
            <rFont val="Tahoma"/>
            <family val="2"/>
          </rPr>
          <t>- ATTO DI SOTTOMISSIONE N. 1 REP N704/152 - ATTO DI SOTTOMISSIONE N. 2 REP 757/205</t>
        </r>
        <r>
          <rPr>
            <sz val="10"/>
            <rFont val="Tahoma"/>
            <family val="2"/>
          </rPr>
          <t xml:space="preserve">
fatt. n. 7 del 29/06/2016 € 85.690,00 I SAL
fatt. n. 11 del 09/12/2016 € 94.820,00 II SAL 
certificato di pagamento del 27/07/2018 III  e ULT. SAL 
certificato di pagamento del 07/08/2018 € 1.088,44 - SAL FINALE 
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 xml:space="preserve">ACCA Software srl  </t>
        </r>
        <r>
          <rPr>
            <sz val="12"/>
            <rFont val="Tahoma"/>
            <family val="2"/>
          </rPr>
          <t xml:space="preserve">fatt. n. P000425 DEL 26/07/2016 € 253,76 
</t>
        </r>
        <r>
          <rPr>
            <b/>
            <sz val="12"/>
            <rFont val="Tahoma"/>
            <family val="2"/>
          </rPr>
          <t>COMMERCIALTECNICA SAS  di DI PIETRO G.&amp;G. PREVENTIVO DEL 9/03/2016</t>
        </r>
        <r>
          <rPr>
            <sz val="12"/>
            <rFont val="Tahoma"/>
            <family val="2"/>
          </rPr>
          <t xml:space="preserve"> 
fatt. n. 29/EL DEL 30/04/2016€ 215,81
</t>
        </r>
        <r>
          <rPr>
            <b/>
            <sz val="12"/>
            <rFont val="Tahoma"/>
            <family val="2"/>
          </rPr>
          <t xml:space="preserve">CIOFANI CLAUDIO </t>
        </r>
        <r>
          <rPr>
            <sz val="12"/>
            <rFont val="Tahoma"/>
            <family val="2"/>
          </rPr>
          <t xml:space="preserve">- rimborso spese di missione € 211,28
</t>
        </r>
        <r>
          <rPr>
            <b/>
            <sz val="11"/>
            <rFont val="Tahoma"/>
            <family val="2"/>
          </rPr>
          <t xml:space="preserve">MORICHETTI MILKO - VERBALE AFFIDAMENTO DI SOMMA URGENZA DEL 7/05/2018 
</t>
        </r>
        <r>
          <rPr>
            <sz val="11"/>
            <rFont val="Tahoma"/>
            <family val="2"/>
          </rPr>
          <t xml:space="preserve">fatt. n. 4 del 30/11/2018 € 23.005,24 - SALDO 
</t>
        </r>
        <r>
          <rPr>
            <b/>
            <sz val="11"/>
            <rFont val="Tahoma"/>
            <family val="2"/>
          </rPr>
          <t>DI SALVATORE DAVIDE - INCARICO DEL 31/07/2018 PROT. N. 2593</t>
        </r>
        <r>
          <rPr>
            <sz val="11"/>
            <rFont val="Tahoma"/>
            <family val="2"/>
          </rPr>
          <t xml:space="preserve">
fatt. n. 4/PA  del 6/09/2018 € 2.663,11 - SALDO 
</t>
        </r>
        <r>
          <rPr>
            <b/>
            <sz val="11"/>
            <rFont val="Tahoma"/>
            <family val="2"/>
          </rPr>
          <t xml:space="preserve">SIENA LUCIANO MATTEO - INCARICO DEL 02/03/2018 PROT. N. 654 </t>
        </r>
        <r>
          <rPr>
            <sz val="11"/>
            <rFont val="Tahoma"/>
            <family val="2"/>
          </rPr>
          <t xml:space="preserve">
FATT. N........      € 1.611,38 - SALDO 
 </t>
        </r>
        <r>
          <rPr>
            <b/>
            <sz val="11"/>
            <rFont val="Tahoma"/>
            <family val="2"/>
          </rPr>
          <t xml:space="preserve">
INCENTIVO ALLA PROGETTAZIONE</t>
        </r>
        <r>
          <rPr>
            <sz val="11"/>
            <rFont val="Tahoma"/>
            <family val="2"/>
          </rPr>
          <t xml:space="preserve"> - TABELLA DEL 08/02/2019 € 2.667,20
</t>
        </r>
        <r>
          <rPr>
            <b/>
            <sz val="11"/>
            <rFont val="Tahoma"/>
            <family val="2"/>
          </rPr>
          <t xml:space="preserve">MEDURI GIUSEPPE </t>
        </r>
        <r>
          <rPr>
            <sz val="11"/>
            <rFont val="Tahoma"/>
            <family val="2"/>
          </rPr>
          <t xml:space="preserve">-  rimb. spese di missione € 1.489,40
</t>
        </r>
        <r>
          <rPr>
            <b/>
            <sz val="11"/>
            <rFont val="Tahoma"/>
            <family val="2"/>
          </rPr>
          <t xml:space="preserve">ANAC € 127,50 </t>
        </r>
        <r>
          <rPr>
            <sz val="11"/>
            <rFont val="Tahoma"/>
            <family val="2"/>
          </rPr>
          <t>(non passato per uff. bilancio)</t>
        </r>
      </text>
    </comment>
    <comment ref="AL32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AUTORITA' DI VIGILANZA euro 225,00 (PER ERRORE è STATO PAGATO CON CIPE 43 (DECRETO 24) VEDI MONITORAGGIO CIPE 43</t>
        </r>
        <r>
          <rPr>
            <sz val="9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LOA COSTRUZIONI SRL 
</t>
        </r>
        <r>
          <rPr>
            <sz val="10"/>
            <rFont val="Tahoma"/>
            <family val="2"/>
          </rPr>
          <t xml:space="preserve">fatt. n. 1 del 16/01/2014
 € 143.479,77  1° SAL  
fatt. n. 7 del 24/03/2014 
€ 69.481,24  2 SAL
fatt. n. 12/PA del 05/11/2014 € 78.400,17 III SAL FINALE 
</t>
        </r>
        <r>
          <rPr>
            <b/>
            <sz val="10"/>
            <rFont val="Tahoma"/>
            <family val="2"/>
          </rPr>
          <t>Liquidazione Incentivo</t>
        </r>
        <r>
          <rPr>
            <sz val="10"/>
            <rFont val="Tahoma"/>
            <family val="2"/>
          </rPr>
          <t xml:space="preserve"> € 5.744,86
</t>
        </r>
      </text>
    </comment>
    <comment ref="AL33" authorId="0">
      <text>
        <r>
          <rPr>
            <b/>
            <sz val="10"/>
            <rFont val="Tahoma"/>
            <family val="2"/>
          </rPr>
          <t xml:space="preserve">MAZZA ALESSANDRO
</t>
        </r>
        <r>
          <rPr>
            <sz val="10"/>
            <rFont val="Tahoma"/>
            <family val="2"/>
          </rPr>
          <t xml:space="preserve"> rimborso missioni  euro  133,00</t>
        </r>
        <r>
          <rPr>
            <sz val="9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Arch.SORGI SERENA INCARICO PROT. N. 4823 DEL 22/07/2014 </t>
        </r>
        <r>
          <rPr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fatt. n. 1 del 13/01/2015 € 8.309,88 ( 7.000 + rit. d'acc. € 1.309,88)
fatt. n. 4/2017  € 2.690,12 (€ 2.605,31 + rit. d'acc. € 84,81) SALDO
</t>
        </r>
        <r>
          <rPr>
            <b/>
            <sz val="10"/>
            <rFont val="Tahoma"/>
            <family val="2"/>
          </rPr>
          <t>Arch. DI SALVATORE FABIO CARLO</t>
        </r>
        <r>
          <rPr>
            <sz val="10"/>
            <rFont val="Tahoma"/>
            <family val="2"/>
          </rPr>
          <t xml:space="preserve"> </t>
        </r>
        <r>
          <rPr>
            <b/>
            <sz val="10"/>
            <rFont val="Tahoma"/>
            <family val="2"/>
          </rPr>
          <t xml:space="preserve">Incarico n. 4825 del 22/07/2014 </t>
        </r>
        <r>
          <rPr>
            <sz val="10"/>
            <rFont val="Tahoma"/>
            <family val="2"/>
          </rPr>
          <t xml:space="preserve">
FATT. N. 4 DEL 16/02/2015 € 5.823,79 (€ 4.905,79 + rit. d'acco.€  918,00) I ACCONTO 
FATT. N. 3 DEL 30/11/2016 € 10.858,39 (9.146,79 + RIT D'ACC. 1.711,60) II ACCONTO
fatt. n. 4/ EL DEL 03/03/2017 € 1268,80 (€ 1.068,80+ RIT. D'ACC. € 200,00) SALDO
</t>
        </r>
        <r>
          <rPr>
            <b/>
            <sz val="10"/>
            <rFont val="Tahoma"/>
            <family val="2"/>
          </rPr>
          <t>PA.ART. CONTRATTO N. 599/47 DEL 24/11/2015 E ATTO DI SOTTOMISSIONE N. 676/124 DEL 15/11/2016</t>
        </r>
        <r>
          <rPr>
            <sz val="10"/>
            <rFont val="Tahoma"/>
            <family val="2"/>
          </rPr>
          <t xml:space="preserve">
fatt. n. 2 del 05/05/2016 € 113.189,22  I SAL
fatt. n. 6 del 28/07/2016  € 100.037,66 II SAL 
fatt. n. 9 del 24/11/2016 € 56.695,12 III SAL  
fatt. n. 11 del 12/12/2016 € 18.649,99 </t>
        </r>
        <r>
          <rPr>
            <b/>
            <sz val="10"/>
            <rFont val="Tahoma"/>
            <family val="2"/>
          </rPr>
          <t xml:space="preserve">(lavori in economia pagabili a fattura somme a disposizione del q.e. di variante  voce B12)
</t>
        </r>
        <r>
          <rPr>
            <sz val="10"/>
            <rFont val="Tahoma"/>
            <family val="2"/>
          </rPr>
          <t xml:space="preserve">CERTIFICATO DI PAGAMENTO DEL 13/03/2017 € 1.356,39 SAL FINALE 
</t>
        </r>
        <r>
          <rPr>
            <b/>
            <sz val="10"/>
            <rFont val="Tahoma"/>
            <family val="2"/>
          </rPr>
          <t xml:space="preserve">D'INNOCENZO MARINA CESIRA </t>
        </r>
        <r>
          <rPr>
            <sz val="10"/>
            <rFont val="Tahoma"/>
            <family val="2"/>
          </rPr>
          <t xml:space="preserve">
 rimborso spese di missione € 633,88
rimborso spese di missione € 389,10
</t>
        </r>
        <r>
          <rPr>
            <b/>
            <sz val="10"/>
            <rFont val="Tahoma"/>
            <family val="2"/>
          </rPr>
          <t xml:space="preserve">CIOFANI CLAUDIO
</t>
        </r>
        <r>
          <rPr>
            <sz val="10"/>
            <rFont val="Tahoma"/>
            <family val="2"/>
          </rPr>
          <t xml:space="preserve">rimborso di spese di missioni € 317,35
rimborso di spese di missioni € 303,70
rimborso di spese di missioni € 302,35
</t>
        </r>
        <r>
          <rPr>
            <b/>
            <sz val="10"/>
            <rFont val="Tahoma"/>
            <family val="2"/>
          </rPr>
          <t>GDF  LAVORI IN AFFIDAMENTO DEL 07/12/2016</t>
        </r>
        <r>
          <rPr>
            <sz val="10"/>
            <rFont val="Tahoma"/>
            <family val="2"/>
          </rPr>
          <t xml:space="preserve"> 
fatt. n 80.    del12/12/2016 € 21.325,60
</t>
        </r>
        <r>
          <rPr>
            <b/>
            <sz val="10"/>
            <rFont val="Tahoma"/>
            <family val="2"/>
          </rPr>
          <t xml:space="preserve">EUROGAS SITE SOLUTION SRL - INCARICO DEL 10/11/2016 PROT. 5087 </t>
        </r>
        <r>
          <rPr>
            <sz val="10"/>
            <rFont val="Tahoma"/>
            <family val="2"/>
          </rPr>
          <t xml:space="preserve">
fatt. n. 8 del 14/02/2017 € 33.516,50 SALDO 
</t>
        </r>
        <r>
          <rPr>
            <b/>
            <sz val="10"/>
            <rFont val="Tahoma"/>
            <family val="2"/>
          </rPr>
          <t>INCENTIVO ALLA PROGETTAZIONE</t>
        </r>
        <r>
          <rPr>
            <sz val="10"/>
            <rFont val="Tahoma"/>
            <family val="2"/>
          </rPr>
          <t xml:space="preserve"> € 3.419,85
</t>
        </r>
        <r>
          <rPr>
            <b/>
            <sz val="10"/>
            <rFont val="Tahoma"/>
            <family val="2"/>
          </rPr>
          <t>INCENTIVO ALLA PROGETTAZIONE</t>
        </r>
        <r>
          <rPr>
            <sz val="10"/>
            <rFont val="Tahoma"/>
            <family val="2"/>
          </rPr>
          <t xml:space="preserve"> (tabella integrativa trasmessa con nota del 29/01/2021) € 872,41
</t>
        </r>
        <r>
          <rPr>
            <b/>
            <sz val="10"/>
            <rFont val="Tahoma"/>
            <family val="2"/>
          </rPr>
          <t xml:space="preserve">
ARTEMIS BENI CULTURALI SNC INCARICO PROT. N. 4389 DEL 29/09/2016 </t>
        </r>
        <r>
          <rPr>
            <sz val="10"/>
            <rFont val="Tahoma"/>
            <family val="2"/>
          </rPr>
          <t xml:space="preserve">
fatt. n. 1 del 03/04/2017 € 13.365,00
</t>
        </r>
        <r>
          <rPr>
            <b/>
            <sz val="10"/>
            <rFont val="Tahoma"/>
            <family val="2"/>
          </rPr>
          <t>GDF  di Gabriele Di Fonzo - AFFIDAMENTO LAVORI  DEL 12/06/2017</t>
        </r>
        <r>
          <rPr>
            <sz val="10"/>
            <rFont val="Tahoma"/>
            <family val="2"/>
          </rPr>
          <t xml:space="preserve"> 
Fatt. n....... del .....   € 6.539,11 (vedi decreto di variazione imputazione spesa)</t>
        </r>
      </text>
    </comment>
    <comment ref="AL34" authorId="0">
      <text>
        <r>
          <rPr>
            <b/>
            <sz val="10"/>
            <rFont val="Tahoma"/>
            <family val="2"/>
          </rPr>
          <t xml:space="preserve">FINARELLI CLAUDIO 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€ 70,70 </t>
        </r>
        <r>
          <rPr>
            <sz val="10"/>
            <rFont val="Tahoma"/>
            <family val="2"/>
          </rPr>
          <t xml:space="preserve">rimborso spese di missione 
</t>
        </r>
        <r>
          <rPr>
            <b/>
            <sz val="10"/>
            <rFont val="Tahoma"/>
            <family val="2"/>
          </rPr>
          <t xml:space="preserve">€ 188,08 </t>
        </r>
        <r>
          <rPr>
            <sz val="10"/>
            <rFont val="Tahoma"/>
            <family val="2"/>
          </rPr>
          <t xml:space="preserve">rimborso spese di missione
</t>
        </r>
        <r>
          <rPr>
            <b/>
            <sz val="10"/>
            <rFont val="Tahoma"/>
            <family val="2"/>
          </rPr>
          <t>ULIZIO MICHELA - INCARICO N. 4397 DEL 01/07/2014</t>
        </r>
        <r>
          <rPr>
            <sz val="10"/>
            <rFont val="Tahoma"/>
            <family val="2"/>
          </rPr>
          <t xml:space="preserve">
fatt. n. 3/e del 15/09/2015 € 4.160,00 Santa Maria ad Cryptas
</t>
        </r>
        <r>
          <rPr>
            <b/>
            <sz val="10"/>
            <rFont val="Tahoma"/>
            <family val="2"/>
          </rPr>
          <t xml:space="preserve">
ANTENUCCI UGO SRL UNIPERSONALE CONTRATTO N. 648/96</t>
        </r>
        <r>
          <rPr>
            <sz val="10"/>
            <rFont val="Tahoma"/>
            <family val="2"/>
          </rPr>
          <t xml:space="preserve"> 
fatt. n. 6/PA del 21/10/2016 € 203.739,70 I SAL 
certificato di pagamento del 22/06/2017 € 71.003,90 II SAL
fatt. n. 1/PA del 27/04/2018  € 210.016,80  SAL FINALE 
</t>
        </r>
        <r>
          <rPr>
            <b/>
            <sz val="10"/>
            <rFont val="Tahoma"/>
            <family val="2"/>
          </rPr>
          <t xml:space="preserve">LAVORI IN ECONOMIA - </t>
        </r>
        <r>
          <rPr>
            <sz val="10"/>
            <rFont val="Tahoma"/>
            <family val="2"/>
          </rPr>
          <t xml:space="preserve">fatt. n. 2/PA del 27/04/2018 € 22.255,18 
</t>
        </r>
        <r>
          <rPr>
            <b/>
            <sz val="10"/>
            <rFont val="Tahoma"/>
            <family val="2"/>
          </rPr>
          <t xml:space="preserve">RUBINO CHRISTIAN - INCARICO DEL 13/11/2014 PROT. N. 7015 </t>
        </r>
        <r>
          <rPr>
            <sz val="10"/>
            <rFont val="Tahoma"/>
            <family val="2"/>
          </rPr>
          <t xml:space="preserve">
fatt. n. 1/PA del 19/10/2016 € 48.848,80 SALDO 
</t>
        </r>
        <r>
          <rPr>
            <b/>
            <sz val="10"/>
            <rFont val="Tahoma"/>
            <family val="2"/>
          </rPr>
          <t xml:space="preserve">ARAMINI FABIO </t>
        </r>
        <r>
          <rPr>
            <sz val="10"/>
            <rFont val="Tahoma"/>
            <family val="2"/>
          </rPr>
          <t xml:space="preserve">
rimb. spese di missione € 43,00
</t>
        </r>
        <r>
          <rPr>
            <b/>
            <sz val="10"/>
            <rFont val="Tahoma"/>
            <family val="2"/>
          </rPr>
          <t>MAZZONE BRUNO</t>
        </r>
        <r>
          <rPr>
            <sz val="10"/>
            <rFont val="Tahoma"/>
            <family val="2"/>
          </rPr>
          <t xml:space="preserve">
rimb. spese di missione € 43,00
</t>
        </r>
        <r>
          <rPr>
            <b/>
            <sz val="10"/>
            <rFont val="Tahoma"/>
            <family val="2"/>
          </rPr>
          <t>RONCHETTI CANDIDO - INCARIDO DEL 16/12/2014 PROT. N. 7888</t>
        </r>
        <r>
          <rPr>
            <sz val="10"/>
            <rFont val="Tahoma"/>
            <family val="2"/>
          </rPr>
          <t xml:space="preserve">
fatt. n. 2 del 6/09/2018 € 27.063,50 - SALDO 
</t>
        </r>
        <r>
          <rPr>
            <b/>
            <sz val="10"/>
            <rFont val="Tahoma"/>
            <family val="2"/>
          </rPr>
          <t>FERON JOCELYN</t>
        </r>
        <r>
          <rPr>
            <sz val="10"/>
            <rFont val="Tahoma"/>
            <family val="2"/>
          </rPr>
          <t xml:space="preserve">  rimb. spese di missione € 51,00
</t>
        </r>
        <r>
          <rPr>
            <b/>
            <sz val="10"/>
            <rFont val="Tahoma"/>
            <family val="2"/>
          </rPr>
          <t xml:space="preserve">COLANGELO ANNA </t>
        </r>
        <r>
          <rPr>
            <sz val="10"/>
            <rFont val="Tahoma"/>
            <family val="2"/>
          </rPr>
          <t xml:space="preserve">- rimb. spese di missione € 81,20
</t>
        </r>
        <r>
          <rPr>
            <b/>
            <sz val="10"/>
            <rFont val="Tahoma"/>
            <family val="2"/>
          </rPr>
          <t>INCENTIVO ALLA PROGETTAZIONE - TABELLA DI RIPARTIZIONE DEL 30/06/2022 € 6435,77</t>
        </r>
      </text>
    </comment>
    <comment ref="AL35" authorId="0">
      <text>
        <r>
          <rPr>
            <b/>
            <sz val="10"/>
            <rFont val="Tahoma"/>
            <family val="2"/>
          </rPr>
          <t>DI GIUSEPPE MARIA (INCARICO prot. n. 4440 del 01/07/2014 )</t>
        </r>
        <r>
          <rPr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fatt. n. 1/E  del 04/01/2015   € 2080,00  (cantiere s. giovanni lucoli )
fatt. n. 4/E  del 04/01/2015   € 2080,00  (cantiere s. giovanni lucoli )
fatt. n. 6/E  del 30/06/2015   € 2080,00  (cantiere s. giovanni lucoli )fatt. n. 8/E  del 01/07/2015   € 2080,00  (cantiere s. giovanni lucoli )
</t>
        </r>
        <r>
          <rPr>
            <b/>
            <sz val="10"/>
            <rFont val="Tahoma"/>
            <family val="2"/>
          </rPr>
          <t>DI VINCENZO GIANCARLO incarico prot n. 4947 del 24/07/2014</t>
        </r>
        <r>
          <rPr>
            <sz val="10"/>
            <rFont val="Tahoma"/>
            <family val="2"/>
          </rPr>
          <t xml:space="preserve">
FATT. N. 3/E del 6/10/2015 € 15.264,93 (12.858,73 + rit. d'acconto € 2.406,20) I acconto 
fatt. n. 4/E del 01/02/2017 € 13.280,86 (11.187,41 + rit. d'acc. 2.093,45) II acconto
fatt. n. 5 del 6/08/2018 e fatt. n. 1 del 20/06/2019 SALDO
</t>
        </r>
        <r>
          <rPr>
            <b/>
            <sz val="10"/>
            <rFont val="Tahoma"/>
            <family val="2"/>
          </rPr>
          <t>TECNOLAB SRL INCARICO 777 DEL 6/02/2015</t>
        </r>
        <r>
          <rPr>
            <sz val="10"/>
            <rFont val="Tahoma"/>
            <family val="2"/>
          </rPr>
          <t xml:space="preserve">
fatt. n. 200008 delm 18/06/2015 € 15.689,20
</t>
        </r>
        <r>
          <rPr>
            <b/>
            <sz val="10"/>
            <rFont val="Tahoma"/>
            <family val="2"/>
          </rPr>
          <t>CENTRO RESTAURO LIGNEO - AFFIDAMENTO LAVORI DEL 05/05/2016</t>
        </r>
        <r>
          <rPr>
            <sz val="10"/>
            <rFont val="Tahoma"/>
            <family val="2"/>
          </rPr>
          <t xml:space="preserve"> 
fatt. n. 8 del 22/10/2016 € 8.787,00 SALDO 
</t>
        </r>
        <r>
          <rPr>
            <b/>
            <sz val="10"/>
            <rFont val="Tahoma"/>
            <family val="2"/>
          </rPr>
          <t xml:space="preserve">CANTAGALLI APPALTI SRL - CONTRATTO 628/76   e ATTO DI SOTTOMISSIONE 735/183
</t>
        </r>
        <r>
          <rPr>
            <sz val="10"/>
            <rFont val="Tahoma"/>
            <family val="2"/>
          </rPr>
          <t xml:space="preserve">fatt. n. 80 del 26/10/2016 € 110.888,95 I SAL 
fatt. n. 91 del 245/11/2016 € 108.329,65  II SAL 
fatt. n. 100 del 15/12/2016 € 129.125,76 III SAL
CERTIFICATO DI PAGAMENTO DEL 16/10/2017 € 160.361,17 IV SAL  
certificato di pagamento del 28/02/2018 € 97.978,61 V SAL 
fatt. n. 63 del 30/11/2018 € 71.009,26 VI  e ULT. SAL
certificato di pagamento del 07/10/2019 € 3.405,49  VII SAL FINALE  
</t>
        </r>
        <r>
          <rPr>
            <b/>
            <sz val="10"/>
            <rFont val="Tahoma"/>
            <family val="2"/>
          </rPr>
          <t>MAZZA ALESSANDRO</t>
        </r>
        <r>
          <rPr>
            <sz val="10"/>
            <rFont val="Tahoma"/>
            <family val="2"/>
          </rPr>
          <t xml:space="preserve"> 
 rimborso spese di missione </t>
        </r>
        <r>
          <rPr>
            <b/>
            <sz val="10"/>
            <rFont val="Tahoma"/>
            <family val="2"/>
          </rPr>
          <t xml:space="preserve"> € 17,40
</t>
        </r>
        <r>
          <rPr>
            <sz val="10"/>
            <rFont val="Tahoma"/>
            <family val="2"/>
          </rPr>
          <t xml:space="preserve"> rimborso spese di missione  </t>
        </r>
        <r>
          <rPr>
            <b/>
            <sz val="10"/>
            <rFont val="Tahoma"/>
            <family val="2"/>
          </rPr>
          <t xml:space="preserve">€ 16,24
</t>
        </r>
        <r>
          <rPr>
            <sz val="10"/>
            <rFont val="Tahoma"/>
            <family val="2"/>
          </rPr>
          <t xml:space="preserve">rimb. spese di missione </t>
        </r>
        <r>
          <rPr>
            <b/>
            <sz val="10"/>
            <rFont val="Tahoma"/>
            <family val="2"/>
          </rPr>
          <t xml:space="preserve">€ 204,15
MARCHETTI MARCELLO 
</t>
        </r>
        <r>
          <rPr>
            <sz val="10"/>
            <rFont val="Tahoma"/>
            <family val="2"/>
          </rPr>
          <t>rimborso spese di missione</t>
        </r>
        <r>
          <rPr>
            <b/>
            <sz val="10"/>
            <rFont val="Tahoma"/>
            <family val="2"/>
          </rPr>
          <t xml:space="preserve"> € 495,73
SCARSELLA GIUSEPPE - 
</t>
        </r>
        <r>
          <rPr>
            <sz val="10"/>
            <rFont val="Tahoma"/>
            <family val="2"/>
          </rPr>
          <t>rimborso spese di missione € 236,82</t>
        </r>
        <r>
          <rPr>
            <b/>
            <sz val="10"/>
            <rFont val="Tahoma"/>
            <family val="2"/>
          </rPr>
          <t xml:space="preserve">
ERCOLANI ARIANNA - INCARICO DEL 13/09/2018 TRASMESSO CON NOTA DEL 20/09/2018 PROT. N. 3171 
</t>
        </r>
        <r>
          <rPr>
            <sz val="10"/>
            <rFont val="Tahoma"/>
            <family val="2"/>
          </rPr>
          <t xml:space="preserve">fatt. n. 2/PA del 28/02/2019 € 4.674,17  SALDO 
</t>
        </r>
        <r>
          <rPr>
            <b/>
            <sz val="10"/>
            <rFont val="Tahoma"/>
            <family val="2"/>
          </rPr>
          <t>INCENTIVO ALLA PROGETTAZION</t>
        </r>
        <r>
          <rPr>
            <sz val="10"/>
            <rFont val="Tahoma"/>
            <family val="2"/>
          </rPr>
          <t xml:space="preserve">E  € 7.469,17
</t>
        </r>
        <r>
          <rPr>
            <b/>
            <sz val="10"/>
            <rFont val="Tahoma"/>
            <family val="2"/>
          </rPr>
          <t>MASCIULLI CAMILLO - INCARICO DEL 08/07/2019 TRASMESSO CON NOTA DEL 09/07/2019 PROT. N. 2941</t>
        </r>
        <r>
          <rPr>
            <sz val="10"/>
            <rFont val="Tahoma"/>
            <family val="2"/>
          </rPr>
          <t xml:space="preserve">
fatt. n. 6 del 25/10/2019 € 6.968,00  SALDO 
</t>
        </r>
        <r>
          <rPr>
            <b/>
            <sz val="10"/>
            <rFont val="Tahoma"/>
            <family val="2"/>
          </rPr>
          <t>TEMPESTA GIUSEPPE - INCARICO DEL 24/07/2014 PROT. N. 4950</t>
        </r>
        <r>
          <rPr>
            <sz val="10"/>
            <rFont val="Tahoma"/>
            <family val="2"/>
          </rPr>
          <t xml:space="preserve">
fatt. n. 4 del 27/10/2020€ 38.162,97  SALDO 
</t>
        </r>
        <r>
          <rPr>
            <b/>
            <sz val="10"/>
            <rFont val="Tahoma"/>
            <family val="2"/>
          </rPr>
          <t>CAPUANO LUCA - INCARICO DEL 18/10/2017 PROT. 4747</t>
        </r>
        <r>
          <rPr>
            <sz val="10"/>
            <rFont val="Tahoma"/>
            <family val="2"/>
          </rPr>
          <t xml:space="preserve"> 
fatt. n. 19 del 08/07/2020 € 3.379,34  SALDO
</t>
        </r>
        <r>
          <rPr>
            <b/>
            <sz val="10"/>
            <rFont val="Tahoma"/>
            <family val="2"/>
          </rPr>
          <t>DI BARTOLOMEO FABIO - INCARICO DETERMINA N. 83 DEL 02/12/2020  TRASMESSO CON NOTA DEL 03/12/2020 PROT. 3867</t>
        </r>
        <r>
          <rPr>
            <sz val="10"/>
            <rFont val="Tahoma"/>
            <family val="2"/>
          </rPr>
          <t xml:space="preserve">
fatt. n. 2 del 06/05/2021 € 1.575,00 I ACCONTO </t>
        </r>
      </text>
    </comment>
    <comment ref="AL36" authorId="0">
      <text>
        <r>
          <rPr>
            <b/>
            <sz val="10"/>
            <rFont val="Tahoma"/>
            <family val="2"/>
          </rPr>
          <t xml:space="preserve">DI VINCENZO FEDERICA - INCARICO PROT. N. 5468 DEL 26/08/2015 </t>
        </r>
        <r>
          <rPr>
            <sz val="10"/>
            <rFont val="Tahoma"/>
            <family val="2"/>
          </rPr>
          <t xml:space="preserve">
fatt. n. 2/PA DEL 2/12/2015 € 9.6723,30(€ 8.147,66 + RIT. D'ACC. 1.524,64)
</t>
        </r>
        <r>
          <rPr>
            <b/>
            <sz val="10"/>
            <rFont val="Tahoma"/>
            <family val="2"/>
          </rPr>
          <t xml:space="preserve">FALEGNAMERIA COCOCCIA SAS :
AFFIDAMENTO LAVORI DEL 15/12/2015 smontaggio coro ligneo </t>
        </r>
        <r>
          <rPr>
            <sz val="10"/>
            <rFont val="Tahoma"/>
            <family val="2"/>
          </rPr>
          <t xml:space="preserve">fatt. n. 1 del 2/2/2016 € 2.753,48 saldo 
</t>
        </r>
        <r>
          <rPr>
            <b/>
            <sz val="10"/>
            <rFont val="Tahoma"/>
            <family val="2"/>
          </rPr>
          <t xml:space="preserve">AFFIDAMENTO LAVORI DEL 30/10/2016 rimontaggio coro ligneo </t>
        </r>
        <r>
          <rPr>
            <sz val="10"/>
            <rFont val="Tahoma"/>
            <family val="2"/>
          </rPr>
          <t xml:space="preserve">fatt. n. 2 del 29/11/2016€ 14.000,00 saldo 
</t>
        </r>
        <r>
          <rPr>
            <b/>
            <sz val="10"/>
            <rFont val="Tahoma"/>
            <family val="2"/>
          </rPr>
          <t xml:space="preserve">AFFIDAMENTO LAVORI DEL 03/08/2021 PROT. N. 3218 - trasporto e riconsegna </t>
        </r>
        <r>
          <rPr>
            <sz val="10"/>
            <rFont val="Tahoma"/>
            <family val="2"/>
          </rPr>
          <t>- fatt. n. 2  del 23/08/2021 € 700,00  SALDO</t>
        </r>
        <r>
          <rPr>
            <sz val="9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
C.&amp;R.M. SRL - CONTRATTO N. 617/65 DEL 28/01/2016  e ATTO DI SOTTOMISSIONE REP N. 659/107
</t>
        </r>
        <r>
          <rPr>
            <sz val="10"/>
            <rFont val="Tahoma"/>
            <family val="2"/>
          </rPr>
          <t>fatt. n. 3 del 13/04/2016 € 112.482,96 I SAL</t>
        </r>
        <r>
          <rPr>
            <b/>
            <sz val="10"/>
            <rFont val="Tahoma"/>
            <family val="2"/>
          </rPr>
          <t xml:space="preserve"> 
</t>
        </r>
        <r>
          <rPr>
            <sz val="10"/>
            <rFont val="Tahoma"/>
            <family val="2"/>
          </rPr>
          <t xml:space="preserve">fatt. n. 7 del 13/07/2016 € 110.302,48 II SAL </t>
        </r>
        <r>
          <rPr>
            <b/>
            <sz val="10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fatt. n. 8 del 20/10/2016 € 91.333,25 III SAL</t>
        </r>
        <r>
          <rPr>
            <b/>
            <sz val="10"/>
            <rFont val="Tahoma"/>
            <family val="2"/>
          </rPr>
          <t xml:space="preserve"> 
</t>
        </r>
        <r>
          <rPr>
            <sz val="10"/>
            <rFont val="Tahoma"/>
            <family val="2"/>
          </rPr>
          <t xml:space="preserve">fatt. n.9 del 06/12/2016 € 110.863,18 IV SAL 
certificato di pagamento del 24/01/2018  € 60.770,72 V  e ULT. SAL 
certificato di pagamento del 08/02/2018   € 4.613,07  SAL FINALE </t>
        </r>
        <r>
          <rPr>
            <b/>
            <sz val="10"/>
            <rFont val="Tahoma"/>
            <family val="2"/>
          </rPr>
          <t xml:space="preserve">
MARCHETTI MARCELLO
</t>
        </r>
        <r>
          <rPr>
            <sz val="10"/>
            <rFont val="Tahoma"/>
            <family val="2"/>
          </rPr>
          <t>rimborso spese di mission</t>
        </r>
        <r>
          <rPr>
            <b/>
            <sz val="10"/>
            <rFont val="Tahoma"/>
            <family val="2"/>
          </rPr>
          <t xml:space="preserve">i € 147,69
CINTI SIRO INCARICO DEL 26/08/2014 PROT. N. 5466 (PAGATI EREDI PER DECESSO DI CINTI SIRO)
</t>
        </r>
        <r>
          <rPr>
            <sz val="10"/>
            <rFont val="Tahoma"/>
            <family val="2"/>
          </rPr>
          <t xml:space="preserve">MIELE MIRELLA  RICEVUTA N. 1  DEL 4/11/2017 € 6.352,67 (MOGLIE)
CINTI DARIO   RICEVUTA N. 1  DEL 4/11/2017 € 4.235,11 (FIGLIO)
CINTI PAOLO   RICEVUTA N. 1  DEL 4/11/2017 € 4.235,11 (FIGLIO)
CINTI GIULIO   RICEVUTA N. 1  DEL 4/11/2017 € 4.235,11 (FIGLIO)
</t>
        </r>
        <r>
          <rPr>
            <b/>
            <sz val="10"/>
            <rFont val="Tahoma"/>
            <family val="2"/>
          </rPr>
          <t xml:space="preserve">CASTAGNOLI CLAUDIA </t>
        </r>
        <r>
          <rPr>
            <sz val="10"/>
            <rFont val="Tahoma"/>
            <family val="2"/>
          </rPr>
          <t xml:space="preserve"> rimb. spese di missione  171,12
</t>
        </r>
        <r>
          <rPr>
            <b/>
            <sz val="10"/>
            <rFont val="Tahoma"/>
            <family val="2"/>
          </rPr>
          <t>LIBERATORE SERGIO PASQUALE</t>
        </r>
        <r>
          <rPr>
            <sz val="10"/>
            <rFont val="Tahoma"/>
            <family val="2"/>
          </rPr>
          <t xml:space="preserve"> -  rimb. spese di missione € 57,20
</t>
        </r>
        <r>
          <rPr>
            <b/>
            <sz val="10"/>
            <rFont val="Tahoma"/>
            <family val="2"/>
          </rPr>
          <t xml:space="preserve">SCARSELLA GIUSEPPE </t>
        </r>
        <r>
          <rPr>
            <sz val="10"/>
            <rFont val="Tahoma"/>
            <family val="2"/>
          </rPr>
          <t xml:space="preserve">
rimb. spese di missione € 115,75
</t>
        </r>
        <r>
          <rPr>
            <b/>
            <sz val="10"/>
            <rFont val="Tahoma"/>
            <family val="2"/>
          </rPr>
          <t>INCENTIVO ALLA PROGETTAZIONE</t>
        </r>
        <r>
          <rPr>
            <sz val="10"/>
            <rFont val="Tahoma"/>
            <family val="2"/>
          </rPr>
          <t xml:space="preserve"> TABELLA DEL 12/02/2020 € 5.590,05
</t>
        </r>
        <r>
          <rPr>
            <b/>
            <sz val="10"/>
            <rFont val="Tahoma"/>
            <family val="2"/>
          </rPr>
          <t xml:space="preserve">DI VINCENZO GIANCARLO (DI VINCENZO FEDERICA incarico del 26/08//2014 prot. n. 5468 CEDE IL CREDITO (vedi comunicazione del 09/01/2017 acquisita al prot. n. 58 del 11/01/2017)
</t>
        </r>
        <r>
          <rPr>
            <sz val="10"/>
            <rFont val="Tahoma"/>
            <family val="2"/>
          </rPr>
          <t xml:space="preserve">fatt. n. 4E del 12/03/2018 € 14.508,47  SALDO 
</t>
        </r>
        <r>
          <rPr>
            <b/>
            <sz val="10"/>
            <rFont val="Tahoma"/>
            <family val="2"/>
          </rPr>
          <t>DI VINCENZO GIANCARLO - INTERESSI DECRETO INGIUNTIVO € 1.470,26 (non passato per uff. bilancio)
ANAC € 127,50 (non passato per ufficio bilancio)</t>
        </r>
      </text>
    </comment>
    <comment ref="AL37" authorId="0">
      <text>
        <r>
          <rPr>
            <b/>
            <sz val="10"/>
            <rFont val="Tahoma"/>
            <family val="2"/>
          </rPr>
          <t>ROSA ROSELLA</t>
        </r>
        <r>
          <rPr>
            <b/>
            <sz val="8"/>
            <rFont val="Tahoma"/>
            <family val="2"/>
          </rPr>
          <t xml:space="preserve"> -</t>
        </r>
        <r>
          <rPr>
            <sz val="10"/>
            <rFont val="Arial"/>
            <family val="2"/>
          </rPr>
          <t xml:space="preserve"> rimborso spese di missione euro 44,00</t>
        </r>
        <r>
          <rPr>
            <sz val="8"/>
            <rFont val="Arial"/>
            <family val="2"/>
          </rPr>
          <t xml:space="preserve">
</t>
        </r>
        <r>
          <rPr>
            <b/>
            <sz val="11"/>
            <rFont val="Tahoma"/>
            <family val="2"/>
          </rPr>
          <t>PROGES SRL</t>
        </r>
        <r>
          <rPr>
            <b/>
            <sz val="11"/>
            <rFont val="Arial"/>
            <family val="2"/>
          </rPr>
          <t xml:space="preserve"> -</t>
        </r>
        <r>
          <rPr>
            <sz val="10"/>
            <rFont val="Arial"/>
            <family val="2"/>
          </rPr>
          <t xml:space="preserve"> Iincarico .n. 5378 del 21/08/2014 
fatt. n. 9 del 29/06/2015 € 46.945,60 
</t>
        </r>
        <r>
          <rPr>
            <b/>
            <sz val="10"/>
            <rFont val="Tahoma"/>
            <family val="2"/>
          </rPr>
          <t>PROGES SRL</t>
        </r>
        <r>
          <rPr>
            <b/>
            <sz val="10"/>
            <rFont val="Arial"/>
            <family val="2"/>
          </rPr>
          <t xml:space="preserve"> </t>
        </r>
        <r>
          <rPr>
            <sz val="10"/>
            <rFont val="Arial"/>
            <family val="2"/>
          </rPr>
          <t xml:space="preserve">Incarico n. 1149 del 11/05/2015 
fatt. n.10 del 6/07/2015 € 33.550,00
</t>
        </r>
        <r>
          <rPr>
            <b/>
            <sz val="10"/>
            <rFont val="Tahoma"/>
            <family val="2"/>
          </rPr>
          <t xml:space="preserve">ESSEBI SRL </t>
        </r>
        <r>
          <rPr>
            <b/>
            <sz val="10"/>
            <rFont val="Arial"/>
            <family val="2"/>
          </rPr>
          <t xml:space="preserve"> inarico 6947 del 11/11/2014 </t>
        </r>
        <r>
          <rPr>
            <sz val="10"/>
            <rFont val="Arial"/>
            <family val="2"/>
          </rPr>
          <t xml:space="preserve">
fatt. n. 2 del 26/03/2015 € 28.962,80
</t>
        </r>
        <r>
          <rPr>
            <b/>
            <sz val="12"/>
            <rFont val="Arial"/>
            <family val="2"/>
          </rPr>
          <t xml:space="preserve">
</t>
        </r>
        <r>
          <rPr>
            <b/>
            <sz val="12"/>
            <rFont val="Tahoma"/>
            <family val="2"/>
          </rPr>
          <t>LANCIA SRL CONTRATTO N. 596/44</t>
        </r>
        <r>
          <rPr>
            <b/>
            <sz val="12"/>
            <rFont val="Arial"/>
            <family val="2"/>
          </rPr>
          <t xml:space="preserve"> </t>
        </r>
        <r>
          <rPr>
            <sz val="10"/>
            <rFont val="Arial"/>
            <family val="2"/>
          </rPr>
          <t xml:space="preserve">
 fatt. n. 220 del 21/12/2016  € 277.504,16  I SAL 
fatt. 8E del 21/04/2016    € 303.174,28 II SAL 
fatt. n. 9/E del 9/03/2017 € 212.503,38 SAL FINALE 
fatt. n. 15/E del 26/05/2017 € 28.328,63 </t>
        </r>
        <r>
          <rPr>
            <b/>
            <sz val="11"/>
            <rFont val="Arial"/>
            <family val="2"/>
          </rPr>
          <t>(intonaci decorativi distaccati vedi dichiarazione dir. lavori arch. D'Alò e autorizz. liquidazione del segretario reg. D'Amico Stefano)</t>
        </r>
        <r>
          <rPr>
            <sz val="10"/>
            <rFont val="Arial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BERNARDI AUGUSTO </t>
        </r>
        <r>
          <rPr>
            <sz val="10"/>
            <rFont val="Arial"/>
            <family val="2"/>
          </rPr>
          <t xml:space="preserve">
</t>
        </r>
        <r>
          <rPr>
            <b/>
            <sz val="10"/>
            <rFont val="Arial"/>
            <family val="2"/>
          </rPr>
          <t xml:space="preserve">€ 72,30 </t>
        </r>
        <r>
          <rPr>
            <sz val="10"/>
            <rFont val="Arial"/>
            <family val="2"/>
          </rPr>
          <t xml:space="preserve">rimborso spese di missione (TABELLE CONSEGNATE A UFF. BILANCIO IL 31/03/2017)
</t>
        </r>
        <r>
          <rPr>
            <b/>
            <sz val="10"/>
            <rFont val="Arial"/>
            <family val="2"/>
          </rPr>
          <t xml:space="preserve">
INCENTIVO ALLA PROGETTAZIONE  TABELLA DEL 07/06/2022 € 10.791,24</t>
        </r>
      </text>
    </comment>
    <comment ref="AL38" authorId="0">
      <text>
        <r>
          <rPr>
            <b/>
            <sz val="10"/>
            <rFont val="Tahoma"/>
            <family val="2"/>
          </rPr>
          <t xml:space="preserve">STUDIO  ASSOCIATO LUDOVICI - LUZZO - INCARICO DEL 29/10/2014 PRO. 6671
</t>
        </r>
        <r>
          <rPr>
            <sz val="10"/>
            <rFont val="Tahoma"/>
            <family val="2"/>
          </rPr>
          <t>fatt. n. 2 del 28/04/2020 € 7.964,89 - I ACCONTO DEL 75%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NUSCA EMILIO -INCARICO DEL 20/10/2014 PROT. N. 6441</t>
        </r>
        <r>
          <rPr>
            <sz val="9"/>
            <rFont val="Tahoma"/>
            <family val="2"/>
          </rPr>
          <t xml:space="preserve">
fatt. n. 11 del 29/10/2020 e 32.761,68   SALDO</t>
        </r>
      </text>
    </comment>
    <comment ref="AL39" authorId="0">
      <text>
        <r>
          <rPr>
            <b/>
            <sz val="10"/>
            <rFont val="Tahoma"/>
            <family val="2"/>
          </rPr>
          <t>DI VINCENZO BERARDINO
€ 83,20</t>
        </r>
        <r>
          <rPr>
            <sz val="10"/>
            <rFont val="Tahoma"/>
            <family val="2"/>
          </rPr>
          <t xml:space="preserve"> rimborso spese di missione
</t>
        </r>
        <r>
          <rPr>
            <b/>
            <sz val="10"/>
            <rFont val="Tahoma"/>
            <family val="2"/>
          </rPr>
          <t xml:space="preserve">€ 86,80 </t>
        </r>
        <r>
          <rPr>
            <sz val="10"/>
            <rFont val="Tahoma"/>
            <family val="2"/>
          </rPr>
          <t xml:space="preserve">rimborso spese di missione
</t>
        </r>
        <r>
          <rPr>
            <b/>
            <sz val="10"/>
            <rFont val="Tahoma"/>
            <family val="2"/>
          </rPr>
          <t>CASTAGNOLI CLAUDIA € 74,20</t>
        </r>
        <r>
          <rPr>
            <sz val="10"/>
            <rFont val="Tahoma"/>
            <family val="2"/>
          </rPr>
          <t xml:space="preserve">  rimborso spese di missione 
</t>
        </r>
        <r>
          <rPr>
            <b/>
            <sz val="10"/>
            <rFont val="Tahoma"/>
            <family val="2"/>
          </rPr>
          <t xml:space="preserve">ANTENUCCI UGO UNIPERSONALE - CONTRATTO N. 585/33  DEL 12/11/2015 E ATTO DI SOTTOMISSIONE 652/100
</t>
        </r>
        <r>
          <rPr>
            <sz val="10"/>
            <rFont val="Tahoma"/>
            <family val="2"/>
          </rPr>
          <t xml:space="preserve">fatt. n. 3/PA  del 19/11/2015 € 88.383,36  I SAL 
fatt. n. 2/PA del 18/07/2016 € 65.212,42  II SAL
fatt. n. 5/PA  del 30/08/2016 € 771,84 SAL FINALE 
</t>
        </r>
        <r>
          <rPr>
            <b/>
            <sz val="10"/>
            <rFont val="Tahoma"/>
            <family val="2"/>
          </rPr>
          <t xml:space="preserve"> ANTENUCCI UGO LAVORI COMPLEMENTARI - LETTERA INCARICO DEL 11/07/2016 
</t>
        </r>
        <r>
          <rPr>
            <sz val="10"/>
            <rFont val="Tahoma"/>
            <family val="2"/>
          </rPr>
          <t xml:space="preserve">fatt. n. 3/PA del 4/8/2016 € 15.562,65
</t>
        </r>
        <r>
          <rPr>
            <b/>
            <sz val="10"/>
            <rFont val="Tahoma"/>
            <family val="2"/>
          </rPr>
          <t xml:space="preserve">IANNAMORELLI FRANCESCA - INCARICO DEL 4/07/2014 </t>
        </r>
        <r>
          <rPr>
            <sz val="10"/>
            <rFont val="Tahoma"/>
            <family val="2"/>
          </rPr>
          <t xml:space="preserve">
fatt. n. 2/PA del 3/12/2015 € 7.612,80 ( € 6.412,80 + rit d'acc. € 1.200,00)   I ACCONTO 
fatt. n. 3/PA del 14/07/2016 € 6.969,52 (e 5.870,92 + rit. d'acc. € 1.098,60)  SALDO 
</t>
        </r>
        <r>
          <rPr>
            <b/>
            <sz val="10"/>
            <rFont val="Tahoma"/>
            <family val="2"/>
          </rPr>
          <t>ANDREIUCCI PASQUALE</t>
        </r>
        <r>
          <rPr>
            <sz val="10"/>
            <rFont val="Tahoma"/>
            <family val="2"/>
          </rPr>
          <t xml:space="preserve"> € 240,00 RIMB. MISSIONI
</t>
        </r>
        <r>
          <rPr>
            <b/>
            <sz val="10"/>
            <rFont val="Tahoma"/>
            <family val="2"/>
          </rPr>
          <t xml:space="preserve">GRASSI MARIA GRAZIA CONTRATTO N. 614/62 DEL 19/01/2016 (apparati decorativi )
</t>
        </r>
        <r>
          <rPr>
            <sz val="10"/>
            <rFont val="Tahoma"/>
            <family val="2"/>
          </rPr>
          <t xml:space="preserve">fatt. n. 1/e del 10/02/2016 € 29.686,99 I SAL 
fatt. n. 2/e del 2/05/2016 € 22.645,32  II SAL 
fatt. n. E3 del 19/08/2016 € 10.455,20 SAL FINALE 
</t>
        </r>
        <r>
          <rPr>
            <b/>
            <sz val="10"/>
            <rFont val="Tahoma"/>
            <family val="2"/>
          </rPr>
          <t>GRASSI MARIA GRAZIA LAVORI COMPLEMENTARI  INCARICO DELL'11/07/2016</t>
        </r>
        <r>
          <rPr>
            <sz val="10"/>
            <rFont val="Tahoma"/>
            <family val="2"/>
          </rPr>
          <t xml:space="preserve">
fatt. n. E4 del 30/08/2016  € 26.623,87 (SALDO)
</t>
        </r>
        <r>
          <rPr>
            <b/>
            <sz val="11"/>
            <rFont val="Tahoma"/>
            <family val="2"/>
          </rPr>
          <t xml:space="preserve">ANAC 30,00
D'OLIMPIO SIMONA incarico del 14/10/2015
</t>
        </r>
        <r>
          <rPr>
            <sz val="11"/>
            <rFont val="Tahoma"/>
            <family val="2"/>
          </rPr>
          <t xml:space="preserve">fatt. n. 3 del 23/05/2016 € 1.248,00 rata mese di marzo
</t>
        </r>
        <r>
          <rPr>
            <b/>
            <sz val="11"/>
            <rFont val="Tahoma"/>
            <family val="2"/>
          </rPr>
          <t xml:space="preserve">INCENTIVO ALLA PROGETTAZIONE € 3.158,40
FERON JOCELYN
</t>
        </r>
        <r>
          <rPr>
            <sz val="11"/>
            <rFont val="Tahoma"/>
            <family val="2"/>
          </rPr>
          <t xml:space="preserve"> rimborso spese di missione € 114,62
</t>
        </r>
        <r>
          <rPr>
            <b/>
            <sz val="11"/>
            <rFont val="Tahoma"/>
            <family val="2"/>
          </rPr>
          <t xml:space="preserve">ARCH. DI CESARE GIOVANNI - </t>
        </r>
        <r>
          <rPr>
            <sz val="11"/>
            <rFont val="Tahoma"/>
            <family val="2"/>
          </rPr>
          <t xml:space="preserve">
INCARICO DEL 26/06/2014 Trasmesso con nota del 27/06/2014 prot. n. 4312 -  fatt. n. 3/Pa del 11/06/2018 € 14.582,32 - SALDO 
INCARICO DEL 06/07/2015 Trasmesso con nota del 09/07/2015 prot. n. 2217 -  fatt. n. 2/Pa del 11/06/2018 €  4.860,77 - SALDO
</t>
        </r>
        <r>
          <rPr>
            <b/>
            <sz val="11"/>
            <rFont val="Tahoma"/>
            <family val="2"/>
          </rPr>
          <t>ANAC € 202,50 (non passato per uff. bilancio)</t>
        </r>
      </text>
    </comment>
    <comment ref="AL40" authorId="0">
      <text>
        <r>
          <rPr>
            <b/>
            <sz val="10"/>
            <rFont val="Tahoma"/>
            <family val="2"/>
          </rPr>
          <t>DI GIUSEPPE MARIA (INCARICO prot. n. 4440 del 01/07/2014 )</t>
        </r>
        <r>
          <rPr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fatt. n. 1 del 01/08/2014    € 2082,00  (cantiere s. lucia )
fatt. n. 2 del 01/09/2014    € 2.082,00  (cantiere s. lucia )
fatt. n. 3 del 01/10/2014    € 2.080,00  (cantiere s. lucia )
fatt. n. 4 del 21/114/2014   € 2.080,00  (cantiere s. lucia )
</t>
        </r>
        <r>
          <rPr>
            <b/>
            <sz val="10"/>
            <rFont val="Tahoma"/>
            <family val="2"/>
          </rPr>
          <t xml:space="preserve">GGM   srl AFFIDAMENTO INCARICO DEL 4/06/2015 </t>
        </r>
        <r>
          <rPr>
            <sz val="10"/>
            <rFont val="Tahoma"/>
            <family val="2"/>
          </rPr>
          <t xml:space="preserve">
fatt. n. 1/PA del 26/04/2016 € 41.236,00 SALDO 
</t>
        </r>
        <r>
          <rPr>
            <b/>
            <sz val="10"/>
            <rFont val="Tahoma"/>
            <family val="2"/>
          </rPr>
          <t xml:space="preserve">TECNO ART SRL INCARICO DEL 01/12/2014 </t>
        </r>
        <r>
          <rPr>
            <sz val="10"/>
            <rFont val="Tahoma"/>
            <family val="2"/>
          </rPr>
          <t xml:space="preserve">
fatt. n. 1 del 18/04/2016 € 43.900,48 saldo 
</t>
        </r>
        <r>
          <rPr>
            <b/>
            <sz val="10"/>
            <rFont val="Tahoma"/>
            <family val="2"/>
          </rPr>
          <t xml:space="preserve">CRUCIANELLI REST/EDILE SRL CONTRATTO N. 620/88  e ATTO DI SOTTOMISSIONE 771/219 </t>
        </r>
        <r>
          <rPr>
            <sz val="10"/>
            <rFont val="Tahoma"/>
            <family val="2"/>
          </rPr>
          <t xml:space="preserve">
fatt. n. 45/a DEL 27/10/2016 € 248,.180,70 I SAL 
Certificato di pagamento del 07/12/2017 € 247.038,98 II SAL 
fatt. n. 47 del 10/09/2018   € 300.628,78  III SAL 
fatt. n. 72 del 31/10/2018 € 201.295,37  IV  e ULT. SAL 
Certificato di pagamento del28/01/2019 € 5.010,78 SAL FINALE 
</t>
        </r>
        <r>
          <rPr>
            <b/>
            <sz val="10"/>
            <rFont val="Tahoma"/>
            <family val="2"/>
          </rPr>
          <t>LAVORI DI RESTAURO EDICOLA LATERALE - AFFIDAMENTO LAVORI DEL .......</t>
        </r>
        <r>
          <rPr>
            <sz val="10"/>
            <rFont val="Tahoma"/>
            <family val="2"/>
          </rPr>
          <t xml:space="preserve">
fatt. n. 29/A del 05/06/2019 € 18.614,33 - saldo 
</t>
        </r>
        <r>
          <rPr>
            <b/>
            <sz val="10"/>
            <rFont val="Tahoma"/>
            <family val="2"/>
          </rPr>
          <t xml:space="preserve">DI GIAMBERARDINO SANTE 
</t>
        </r>
        <r>
          <rPr>
            <sz val="10"/>
            <rFont val="Tahoma"/>
            <family val="2"/>
          </rPr>
          <t xml:space="preserve">rimborso spese di missione € 226,00
rimborso spese di missione € 298,26
</t>
        </r>
        <r>
          <rPr>
            <b/>
            <sz val="10"/>
            <rFont val="Tahoma"/>
            <family val="2"/>
          </rPr>
          <t>SELF COPY .</t>
        </r>
        <r>
          <rPr>
            <sz val="10"/>
            <rFont val="Tahoma"/>
            <family val="2"/>
          </rPr>
          <t xml:space="preserve"> fatt. n. 2/PA del 13/01/2017 € 427,00
</t>
        </r>
        <r>
          <rPr>
            <b/>
            <sz val="10"/>
            <rFont val="Tahoma"/>
            <family val="2"/>
          </rPr>
          <t>TARANTA GUIDO - INCARICO DEL 07 /11/2014</t>
        </r>
        <r>
          <rPr>
            <sz val="10"/>
            <rFont val="Tahoma"/>
            <family val="2"/>
          </rPr>
          <t xml:space="preserve">  </t>
        </r>
        <r>
          <rPr>
            <b/>
            <sz val="10"/>
            <rFont val="Tahoma"/>
            <family val="2"/>
          </rPr>
          <t>PROT. N. 6840</t>
        </r>
        <r>
          <rPr>
            <sz val="10"/>
            <rFont val="Tahoma"/>
            <family val="2"/>
          </rPr>
          <t xml:space="preserve">
fatt. n. 2/PA del 28/12/2016 € 24.633,75 I ACCONTO 
fatt. n. 5/Pa del 28/12/2017 € 12.688,00 II ACCONTO 
fatt. n. 2 del 29/03/2019 e 11.945,75 SALDO
</t>
        </r>
        <r>
          <rPr>
            <b/>
            <sz val="10"/>
            <rFont val="Tahoma"/>
            <family val="2"/>
          </rPr>
          <t xml:space="preserve">MARCHETTI MARCELLO </t>
        </r>
        <r>
          <rPr>
            <sz val="10"/>
            <rFont val="Tahoma"/>
            <family val="2"/>
          </rPr>
          <t xml:space="preserve">- RIMB. SPESE DI MISSIONE € 36,27
</t>
        </r>
        <r>
          <rPr>
            <b/>
            <sz val="10"/>
            <rFont val="Tahoma"/>
            <family val="2"/>
          </rPr>
          <t xml:space="preserve">DI GIAMBERARDINO SANTE </t>
        </r>
        <r>
          <rPr>
            <sz val="10"/>
            <rFont val="Tahoma"/>
            <family val="2"/>
          </rPr>
          <t xml:space="preserve">- RIM. SPESE DI MISSIONE € 194,00
</t>
        </r>
        <r>
          <rPr>
            <b/>
            <sz val="10"/>
            <rFont val="Tahoma"/>
            <family val="2"/>
          </rPr>
          <t xml:space="preserve">FERON JOCELYNE </t>
        </r>
        <r>
          <rPr>
            <sz val="10"/>
            <rFont val="Tahoma"/>
            <family val="2"/>
          </rPr>
          <t xml:space="preserve"> tabella del 01/02/2019 rimb. spese di missione € 111,50 
</t>
        </r>
        <r>
          <rPr>
            <b/>
            <sz val="10"/>
            <rFont val="Tahoma"/>
            <family val="2"/>
          </rPr>
          <t>INCENTIVO ALLA PROGETTAZIONE</t>
        </r>
        <r>
          <rPr>
            <sz val="10"/>
            <rFont val="Tahoma"/>
            <family val="2"/>
          </rPr>
          <t xml:space="preserve"> € 14.832,97</t>
        </r>
      </text>
    </comment>
    <comment ref="AL41" authorId="0">
      <text>
        <r>
          <rPr>
            <b/>
            <sz val="11"/>
            <rFont val="Tahoma"/>
            <family val="2"/>
          </rPr>
          <t xml:space="preserve">A.T.E.C. SRL - CONTRATTO REP N. 613/61   e ATTO DI SOTTOMISSIONE 680/128  del 24/11/2016
</t>
        </r>
        <r>
          <rPr>
            <sz val="11"/>
            <rFont val="Tahoma"/>
            <family val="2"/>
          </rPr>
          <t xml:space="preserve">fatt. n. 17 del 14/07/2016 € 88.410,92 I SAL 
certificato di pagamento del 16/06/2017 € 88.777,80 II SAL 
certificato di pagamento del 07/11/2017 € 78.833,33 III SAL </t>
        </r>
        <r>
          <rPr>
            <b/>
            <sz val="11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certificato di pagamento del 30/01/2018 € 1.286,54 SAL FINALE</t>
        </r>
        <r>
          <rPr>
            <b/>
            <sz val="11"/>
            <rFont val="Tahoma"/>
            <family val="2"/>
          </rPr>
          <t xml:space="preserve"> 
GALLI FABIO INCARICO DEL 30/08/2015 
</t>
        </r>
        <r>
          <rPr>
            <sz val="11"/>
            <rFont val="Tahoma"/>
            <family val="2"/>
          </rPr>
          <t xml:space="preserve">fatt. n. 2 del 15/07/2016 € 4.230,96 saldo 
</t>
        </r>
        <r>
          <rPr>
            <b/>
            <sz val="11"/>
            <rFont val="Tahoma"/>
            <family val="2"/>
          </rPr>
          <t xml:space="preserve">MORGANTE FABIO INCARICO DEL 16/09/2016 PROT. N. 5859 coord. sicurezza in fase di esecuzione e supporto alla D.L.
</t>
        </r>
        <r>
          <rPr>
            <sz val="11"/>
            <rFont val="Tahoma"/>
            <family val="2"/>
          </rPr>
          <t xml:space="preserve">fatt. n. 12/PA del 26/09/2016 € 7.232,16 I ACCONTO 
fatt. n. 5/PA del 10/07/2017 € 8881,60 II ACCONTO
fatt. n. 9/PA del 29/01/2018 € 1.006,16 (coord. sicur. in fase di esecuz.) SALDO 
fatt. n. 10/PA del 29/01/2018 € 1.218,05 (supporto tecnico alla D.L.)  SALDO 
</t>
        </r>
        <r>
          <rPr>
            <b/>
            <sz val="11"/>
            <rFont val="Tahoma"/>
            <family val="2"/>
          </rPr>
          <t xml:space="preserve">
MORGANTE FABIO INCARICO DEL 26/08/2015 PROT. N. 3016</t>
        </r>
        <r>
          <rPr>
            <sz val="11"/>
            <rFont val="Tahoma"/>
            <family val="2"/>
          </rPr>
          <t xml:space="preserve"> 
fatt. n. 8/PA del 24/10/2017 € 11.419,20 SALDO
</t>
        </r>
        <r>
          <rPr>
            <b/>
            <sz val="11"/>
            <rFont val="Tahoma"/>
            <family val="2"/>
          </rPr>
          <t xml:space="preserve">ROSSI GIUSEPPE </t>
        </r>
        <r>
          <rPr>
            <sz val="11"/>
            <rFont val="Tahoma"/>
            <family val="2"/>
          </rPr>
          <t xml:space="preserve">-
rimborso spese di missione € 442,44
rimborso spese di missione  € 535,24
rimborso spese di missione  € 221,68
</t>
        </r>
        <r>
          <rPr>
            <b/>
            <sz val="11"/>
            <rFont val="Tahoma"/>
            <family val="2"/>
          </rPr>
          <t xml:space="preserve">LOPARDI ANTONELLA  </t>
        </r>
        <r>
          <rPr>
            <sz val="11"/>
            <rFont val="Tahoma"/>
            <family val="2"/>
          </rPr>
          <t xml:space="preserve">
€ 47,56 rimborso missioni (tabelle consegnate a uff. bilancuio il 31/03/2017)
</t>
        </r>
        <r>
          <rPr>
            <b/>
            <sz val="11"/>
            <rFont val="Tahoma"/>
            <family val="2"/>
          </rPr>
          <t>LIBERATORE SERGIO RIMB. MISSI</t>
        </r>
        <r>
          <rPr>
            <sz val="11"/>
            <rFont val="Tahoma"/>
            <family val="2"/>
          </rPr>
          <t xml:space="preserve"> € 1.077,00 TABELLA DEL 24/10/2018 PERIODO 23/02/2017 - 05/02/2018
</t>
        </r>
        <r>
          <rPr>
            <b/>
            <sz val="11"/>
            <rFont val="Tahoma"/>
            <family val="2"/>
          </rPr>
          <t>INCENTIVO ALLA PROGETTAZIONE</t>
        </r>
        <r>
          <rPr>
            <sz val="11"/>
            <rFont val="Tahoma"/>
            <family val="2"/>
          </rPr>
          <t xml:space="preserve"> - TABELLA DEL 03/12/2019 € 3.537,00</t>
        </r>
      </text>
    </comment>
    <comment ref="AL42" authorId="0">
      <text>
        <r>
          <rPr>
            <b/>
            <sz val="12"/>
            <rFont val="Tahoma"/>
            <family val="2"/>
          </rPr>
          <t xml:space="preserve">ACND SRL  incarico del 23/05/2015 prot. n. 178 </t>
        </r>
        <r>
          <rPr>
            <sz val="12"/>
            <rFont val="Tahoma"/>
            <family val="2"/>
          </rPr>
          <t xml:space="preserve">
fatt. n. 2 del 17/06/2015 € 7.185,80 saldo 
</t>
        </r>
        <r>
          <rPr>
            <b/>
            <sz val="12"/>
            <rFont val="Tahoma"/>
            <family val="2"/>
          </rPr>
          <t xml:space="preserve">
ARCH DI PAOLO PAOLA - INCARICO PROT. N. 5568 DEL 01/09/2014</t>
        </r>
        <r>
          <rPr>
            <sz val="12"/>
            <rFont val="Tahoma"/>
            <family val="2"/>
          </rPr>
          <t xml:space="preserve">
fatt. n. 1 dell 11/06/2016 € 29.975,40 SALDO 
</t>
        </r>
        <r>
          <rPr>
            <b/>
            <sz val="12"/>
            <rFont val="Tahoma"/>
            <family val="2"/>
          </rPr>
          <t>ARCH. FERRO LIVIA INCARICO   PROT. N. 5572 DEL 01/09/2014</t>
        </r>
        <r>
          <rPr>
            <sz val="12"/>
            <rFont val="Tahoma"/>
            <family val="2"/>
          </rPr>
          <t xml:space="preserve">
fatt. n. 1/E  del 20/10/2016 € 12.285,00 ACCONTO
fatt. n. 1 del 25 /02/2019 € 12.285,00  SALDO 
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 xml:space="preserve">PROGES SRL  INCARICO PROT. 4152 DEL 6/09/2016 </t>
        </r>
        <r>
          <rPr>
            <sz val="12"/>
            <rFont val="Tahoma"/>
            <family val="2"/>
          </rPr>
          <t xml:space="preserve">
fatt. n........ del ........ € 19.628,34
</t>
        </r>
        <r>
          <rPr>
            <b/>
            <sz val="12"/>
            <rFont val="Tahoma"/>
            <family val="2"/>
          </rPr>
          <t>PROGES SRL  INCARICO PROT. 2586 DEL 19/05/2016</t>
        </r>
        <r>
          <rPr>
            <sz val="12"/>
            <rFont val="Tahoma"/>
            <family val="2"/>
          </rPr>
          <t xml:space="preserve">
fatt. n........ del ........ € 13.054,00
</t>
        </r>
        <r>
          <rPr>
            <b/>
            <sz val="12"/>
            <rFont val="Tahoma"/>
            <family val="2"/>
          </rPr>
          <t xml:space="preserve">
RUBEO GIULIO -</t>
        </r>
        <r>
          <rPr>
            <sz val="12"/>
            <rFont val="Tahoma"/>
            <family val="2"/>
          </rPr>
          <t xml:space="preserve"> rimb. spese di missioni € 1.542,71</t>
        </r>
        <r>
          <rPr>
            <b/>
            <sz val="12"/>
            <rFont val="Tahoma"/>
            <family val="2"/>
          </rPr>
          <t xml:space="preserve">(non sono passate per ufficio bilancio)
SO.AL.CO. SRL   contratto rep. n. 632/80 e atto di sottomissione 748/196
</t>
        </r>
        <r>
          <rPr>
            <sz val="12"/>
            <rFont val="Tahoma"/>
            <family val="2"/>
          </rPr>
          <t xml:space="preserve">certificato di pagamento del 15/01/2018 € 362.590,72 I SAL 
certificato di pagamento del 31/05/2018 € 246.360,38 II SAL 
certificato di pagamento del 30/07/2018  53.108,90 III SAL
certificato di pagamento del 25/10/2018 € 3.327,53 IV SAL FINALE 
</t>
        </r>
        <r>
          <rPr>
            <b/>
            <sz val="12"/>
            <rFont val="Tahoma"/>
            <family val="2"/>
          </rPr>
          <t xml:space="preserve">INCENTIVO ALLA PROGETTAZIONE - TABELLA DEL 15/01/2019 € 6.777,07 
MEDURI GIUSEPPE - </t>
        </r>
        <r>
          <rPr>
            <sz val="12"/>
            <rFont val="Tahoma"/>
            <family val="2"/>
          </rPr>
          <t xml:space="preserve">rimborso  spese di missione € 99,00
</t>
        </r>
        <r>
          <rPr>
            <b/>
            <sz val="12"/>
            <rFont val="Tahoma"/>
            <family val="2"/>
          </rPr>
          <t>ANAC € 300,00  (non passato per uff. bilancio)</t>
        </r>
      </text>
    </comment>
    <comment ref="AL43" authorId="0">
      <text>
        <r>
          <rPr>
            <b/>
            <sz val="10"/>
            <rFont val="Tahoma"/>
            <family val="2"/>
          </rPr>
          <t xml:space="preserve">
SCONCIAFURNO ORESTE - € 210,15  (</t>
        </r>
        <r>
          <rPr>
            <sz val="9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>rimborso spese di missione(periodo 30/06/2014 - 25/11/2014 e giorno 21/08/2015 )</t>
        </r>
        <r>
          <rPr>
            <b/>
            <sz val="10"/>
            <rFont val="Tahoma"/>
            <family val="2"/>
          </rPr>
          <t>CONSEGNATO A UFFICIO RAGIONERIA MA RISULTA NON PAGATO ALLA DATA DEL 31/12/2015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MONTAZZOLI FRANCESCO - INCARICO PRO. N. 4951 DEL 24/07/2014</t>
        </r>
        <r>
          <rPr>
            <sz val="10"/>
            <rFont val="Tahoma"/>
            <family val="2"/>
          </rPr>
          <t xml:space="preserve"> 
fatt. n. 2 del 26/02/2016 € 24.180,79 ( 20.369,19 + rit. d'acc. 3.811,60)
</t>
        </r>
        <r>
          <rPr>
            <b/>
            <sz val="12"/>
            <rFont val="Tahoma"/>
            <family val="2"/>
          </rPr>
          <t>Co.Ge.A. srl . CONTRATTO N. 640/88 DEL 20/04/2016</t>
        </r>
        <r>
          <rPr>
            <sz val="10"/>
            <rFont val="Tahoma"/>
            <family val="2"/>
          </rPr>
          <t xml:space="preserve">
fatt. n. 1 del 12/07/2016 € 144.738,00 I  SAL 
fatt. n. 2 del 25/10/2016 € 176.819,50 II SAL 
certificato di pagamento del 17/05/2017 € 162.674,60 III SAL 
certificato di pagamento del 11/07/2017  € 35.988,70 IV  e ULT.  SAL 
certificato di pagamento del 11/07/2017 € 2.614,70  SAL FINALE  
</t>
        </r>
        <r>
          <rPr>
            <b/>
            <sz val="10"/>
            <rFont val="Tahoma"/>
            <family val="2"/>
          </rPr>
          <t>ING. CIAMPANA BERARDINO - incarico prot. n. 4954 del 24/07/2016</t>
        </r>
        <r>
          <rPr>
            <sz val="10"/>
            <rFont val="Tahoma"/>
            <family val="2"/>
          </rPr>
          <t xml:space="preserve"> 
 fatt. n. 9/PA del 31/07/2016 € 13.956,80 I ACCONTO 
 fatt. n. 2/PA del 14/06/2018 € 10.223,99 SALDO 
</t>
        </r>
        <r>
          <rPr>
            <b/>
            <sz val="16"/>
            <rFont val="Tahoma"/>
            <family val="2"/>
          </rPr>
          <t xml:space="preserve">Nuove fatture da scaricare in dettaglio 3.050,00 ditta Labortec pervenute alla data del 31/07/2016 prive di documentazione
</t>
        </r>
        <r>
          <rPr>
            <b/>
            <sz val="10"/>
            <rFont val="Tahoma"/>
            <family val="2"/>
          </rPr>
          <t xml:space="preserve">MARCHETTI MARCELLO </t>
        </r>
        <r>
          <rPr>
            <b/>
            <sz val="16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rimborso spese di missione</t>
        </r>
        <r>
          <rPr>
            <b/>
            <sz val="10"/>
            <rFont val="Tahoma"/>
            <family val="2"/>
          </rPr>
          <t xml:space="preserve"> € 566,94
SCARSELLA GIUSEPPE - 
</t>
        </r>
        <r>
          <rPr>
            <sz val="10"/>
            <rFont val="Tahoma"/>
            <family val="2"/>
          </rPr>
          <t xml:space="preserve"> rimb. spese di missione </t>
        </r>
        <r>
          <rPr>
            <b/>
            <sz val="10"/>
            <rFont val="Tahoma"/>
            <family val="2"/>
          </rPr>
          <t>€ 241,60
INCENTIVO ALLA PROGETTAZIONE - tabella del 04/02/2020 € 7.429,02</t>
        </r>
      </text>
    </comment>
    <comment ref="AL44" authorId="0">
      <text>
        <r>
          <rPr>
            <b/>
            <sz val="10"/>
            <rFont val="Tahoma"/>
            <family val="2"/>
          </rPr>
          <t>ROSSI GIUSEPPE</t>
        </r>
        <r>
          <rPr>
            <b/>
            <sz val="9"/>
            <rFont val="Tahoma"/>
            <family val="2"/>
          </rPr>
          <t xml:space="preserve"> 
</t>
        </r>
        <r>
          <rPr>
            <sz val="11"/>
            <rFont val="Tahoma"/>
            <family val="2"/>
          </rPr>
          <t xml:space="preserve">rimborso spese di missione </t>
        </r>
        <r>
          <rPr>
            <b/>
            <sz val="11"/>
            <rFont val="Tahoma"/>
            <family val="2"/>
          </rPr>
          <t xml:space="preserve"> €  229,10</t>
        </r>
        <r>
          <rPr>
            <sz val="11"/>
            <rFont val="Tahoma"/>
            <family val="2"/>
          </rPr>
          <t xml:space="preserve">
rimborso spese di missione </t>
        </r>
        <r>
          <rPr>
            <b/>
            <sz val="11"/>
            <rFont val="Tahoma"/>
            <family val="2"/>
          </rPr>
          <t xml:space="preserve">€     368,16 </t>
        </r>
        <r>
          <rPr>
            <sz val="11"/>
            <rFont val="Tahoma"/>
            <family val="2"/>
          </rPr>
          <t xml:space="preserve">
rimborso spese di missione </t>
        </r>
        <r>
          <rPr>
            <b/>
            <sz val="11"/>
            <rFont val="Tahoma"/>
            <family val="2"/>
          </rPr>
          <t>€     885,20</t>
        </r>
        <r>
          <rPr>
            <sz val="11"/>
            <rFont val="Tahoma"/>
            <family val="2"/>
          </rPr>
          <t xml:space="preserve"> 
rimborso spese di missione </t>
        </r>
        <r>
          <rPr>
            <b/>
            <sz val="11"/>
            <rFont val="Tahoma"/>
            <family val="2"/>
          </rPr>
          <t>€     700,00</t>
        </r>
        <r>
          <rPr>
            <sz val="11"/>
            <rFont val="Tahoma"/>
            <family val="2"/>
          </rPr>
          <t xml:space="preserve"> 
rimborso spese di missione €. </t>
        </r>
        <r>
          <rPr>
            <b/>
            <sz val="11"/>
            <rFont val="Tahoma"/>
            <family val="2"/>
          </rPr>
          <t>1,094,65</t>
        </r>
        <r>
          <rPr>
            <sz val="11"/>
            <rFont val="Tahoma"/>
            <family val="2"/>
          </rPr>
          <t xml:space="preserve"> 
rimborso spese di missione </t>
        </r>
        <r>
          <rPr>
            <b/>
            <sz val="11"/>
            <rFont val="Tahoma"/>
            <family val="2"/>
          </rPr>
          <t xml:space="preserve">€     447,40
</t>
        </r>
        <r>
          <rPr>
            <sz val="11"/>
            <rFont val="Tahoma"/>
            <family val="2"/>
          </rPr>
          <t>rimborso spese di missione</t>
        </r>
        <r>
          <rPr>
            <b/>
            <sz val="11"/>
            <rFont val="Tahoma"/>
            <family val="2"/>
          </rPr>
          <t xml:space="preserve"> € 152,20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
MONTAZZOLI FRANCESCO  INCARICO DEL 21/08/2014 PROT N. 5379 (AL 50% CON ARCH. PIZZOLI)</t>
        </r>
        <r>
          <rPr>
            <sz val="10"/>
            <rFont val="Tahoma"/>
            <family val="2"/>
          </rPr>
          <t xml:space="preserve">
- fatt. n. 1 del 15/04/2015 € 18.172,44
</t>
        </r>
        <r>
          <rPr>
            <b/>
            <sz val="10"/>
            <rFont val="Tahoma"/>
            <family val="2"/>
          </rPr>
          <t xml:space="preserve">LOA COSTRUZIONI SRL CONTRATTO N. 565 
</t>
        </r>
        <r>
          <rPr>
            <sz val="10"/>
            <rFont val="Tahoma"/>
            <family val="2"/>
          </rPr>
          <t>fatt. n. 5/PA del 13/07/2015 € 157.729,00</t>
        </r>
        <r>
          <rPr>
            <b/>
            <sz val="10"/>
            <rFont val="Tahoma"/>
            <family val="2"/>
          </rPr>
          <t xml:space="preserve"> I SAL</t>
        </r>
        <r>
          <rPr>
            <sz val="10"/>
            <rFont val="Tahoma"/>
            <family val="2"/>
          </rPr>
          <t xml:space="preserve">
fatt. n.4   del  07/09/2015  euro  120,094,70   - </t>
        </r>
        <r>
          <rPr>
            <b/>
            <sz val="10"/>
            <rFont val="Tahoma"/>
            <family val="2"/>
          </rPr>
          <t xml:space="preserve">2°  SAL
</t>
        </r>
        <r>
          <rPr>
            <sz val="10"/>
            <rFont val="Tahoma"/>
            <family val="2"/>
          </rPr>
          <t xml:space="preserve">fatt. n. 7/PA del 5/11/2015€ 134.330,90 </t>
        </r>
        <r>
          <rPr>
            <b/>
            <sz val="10"/>
            <rFont val="Tahoma"/>
            <family val="2"/>
          </rPr>
          <t xml:space="preserve"> III SAL </t>
        </r>
        <r>
          <rPr>
            <sz val="10"/>
            <rFont val="Tahoma"/>
            <family val="2"/>
          </rPr>
          <t xml:space="preserve">
fatt. n. 8/PA del 11/12/2015 € 127.611,00  </t>
        </r>
        <r>
          <rPr>
            <b/>
            <sz val="10"/>
            <rFont val="Tahoma"/>
            <family val="2"/>
          </rPr>
          <t xml:space="preserve">IV SAL 
fatt. n. 1/PA del 27/01/2016 € 43.778,94 -LAVORI IN ECONOMIA PAGABILI A FATTURA
</t>
        </r>
        <r>
          <rPr>
            <sz val="10"/>
            <rFont val="Tahoma"/>
            <family val="2"/>
          </rPr>
          <t>fatt. n. 2/PA del 22/02/2016 € 146.261,50</t>
        </r>
        <r>
          <rPr>
            <b/>
            <sz val="10"/>
            <rFont val="Tahoma"/>
            <family val="2"/>
          </rPr>
          <t xml:space="preserve"> V SAL 
</t>
        </r>
        <r>
          <rPr>
            <sz val="10"/>
            <rFont val="Tahoma"/>
            <family val="2"/>
          </rPr>
          <t>fatt. n. 3/PA del 20/04/2016 € 95.202,80</t>
        </r>
        <r>
          <rPr>
            <b/>
            <sz val="10"/>
            <rFont val="Tahoma"/>
            <family val="2"/>
          </rPr>
          <t xml:space="preserve"> VI SAL
</t>
        </r>
        <r>
          <rPr>
            <sz val="10"/>
            <rFont val="Tahoma"/>
            <family val="2"/>
          </rPr>
          <t>cert. di pagamento del 10/06/2016 € 111.150,60</t>
        </r>
        <r>
          <rPr>
            <b/>
            <sz val="10"/>
            <rFont val="Tahoma"/>
            <family val="2"/>
          </rPr>
          <t xml:space="preserve"> VII SAL 
</t>
        </r>
        <r>
          <rPr>
            <sz val="10"/>
            <rFont val="Tahoma"/>
            <family val="2"/>
          </rPr>
          <t>fatt. n. 6/PA del 11/07/2016 € 106.388,70</t>
        </r>
        <r>
          <rPr>
            <b/>
            <sz val="10"/>
            <rFont val="Tahoma"/>
            <family val="2"/>
          </rPr>
          <t xml:space="preserve"> VIII SAL 
</t>
        </r>
        <r>
          <rPr>
            <sz val="10"/>
            <rFont val="Tahoma"/>
            <family val="2"/>
          </rPr>
          <t>fatt. n. 2/PA del 07/09/2016 € 52.261,51</t>
        </r>
        <r>
          <rPr>
            <b/>
            <sz val="10"/>
            <rFont val="Tahoma"/>
            <family val="2"/>
          </rPr>
          <t xml:space="preserve"> IX SAL 
LOA COSTRUZIONI - LAVORI COMPLEMENTARI - AFFIDAMENTO LAVORI DEL 17/06/2016 PROT. 3104 contratto 663/11
</t>
        </r>
        <r>
          <rPr>
            <sz val="10"/>
            <rFont val="Tahoma"/>
            <family val="2"/>
          </rPr>
          <t xml:space="preserve">fatt. n. 8 del 07/09/2016 € 124.759,80 I SAL 
fatt. 10/PA del 7/11/2016 € 62.679,10 II SAL
</t>
        </r>
        <r>
          <rPr>
            <b/>
            <sz val="10"/>
            <rFont val="Tahoma"/>
            <family val="2"/>
          </rPr>
          <t xml:space="preserve">LOA COSTRUZIONI -AFFIDAMENTO IN PROSECUZIONE PER LAVORI COMPLEMENTARI  
</t>
        </r>
        <r>
          <rPr>
            <sz val="10"/>
            <rFont val="Tahoma"/>
            <family val="2"/>
          </rPr>
          <t>ORDINE DI SERVIZIO N. 1 DEL 30/09/2016 € 43.549,96
ORDINE DI SERVIZIO N.2 DEL 29/11/2016 € 12.167,55</t>
        </r>
        <r>
          <rPr>
            <b/>
            <sz val="10"/>
            <rFont val="Tahoma"/>
            <family val="2"/>
          </rPr>
          <t xml:space="preserve">
CENTORAME SANDRO:
INCARICO PROT. N. 5380 DEL 21/08/2014 </t>
        </r>
        <r>
          <rPr>
            <sz val="10"/>
            <rFont val="Tahoma"/>
            <family val="2"/>
          </rPr>
          <t xml:space="preserve">fatt. n. 1 del 8/01/2015  22.118,99 ( 18.632,39 + rit. d'acc € 3.486,60) (al 50% con Rizzo Fabio)
</t>
        </r>
        <r>
          <rPr>
            <b/>
            <sz val="10"/>
            <rFont val="Tahoma"/>
            <family val="2"/>
          </rPr>
          <t xml:space="preserve">INCARICO DEL 29/07/2015  </t>
        </r>
        <r>
          <rPr>
            <sz val="10"/>
            <rFont val="Tahoma"/>
            <family val="2"/>
          </rPr>
          <t>fatt. n. 1 del 9/06/2016  € 15.225,60(12.825,60 + rit. d'acc. 2.400,00)</t>
        </r>
        <r>
          <rPr>
            <sz val="9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RIZZO FABIO  INCARICO PROT. N. 5380 DEL 21/08/2014</t>
        </r>
        <r>
          <rPr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fatt. n. 2 del 21 /01/2015  22.118,99 ( 18.632,39 + rit. d'acc € 3.486,60) (al 50% con Centorame Sandro)
</t>
        </r>
        <r>
          <rPr>
            <b/>
            <sz val="10"/>
            <rFont val="Tahoma"/>
            <family val="2"/>
          </rPr>
          <t>CREMA FULVIA - INCARICO PROT. N. 4399 DEL 01/07/2014</t>
        </r>
        <r>
          <rPr>
            <sz val="10"/>
            <rFont val="Tahoma"/>
            <family val="2"/>
          </rPr>
          <t xml:space="preserve">
fatt. n. 7 del 17/09/2014  € 5.075,20 (4.275,20 + rit. d'acc € 800,00) cantiere S.Michele Arcangelo 
fatt. n. 8 del 02/12/2014  € 5.075,20  (4.275,20 + rit. d'acc € 800,00) cantiere S.Michele Arcangelo
</t>
        </r>
        <r>
          <rPr>
            <b/>
            <sz val="10"/>
            <rFont val="Tahoma"/>
            <family val="2"/>
          </rPr>
          <t>CIOFANI CLAUDIO</t>
        </r>
        <r>
          <rPr>
            <sz val="10"/>
            <rFont val="Tahoma"/>
            <family val="2"/>
          </rPr>
          <t xml:space="preserve"> rimborso spese di missione 
periodo 29/08/2014 - 23/12/2014 € 166,35
periodo 10/03/2015 - 29/10/2015 € 339,80
periodo 20/11/2015 - 22/12/2015 € 94,40
periodo 17/06/2016 - 21/10/2016 € 115,96
</t>
        </r>
        <r>
          <rPr>
            <b/>
            <sz val="10"/>
            <rFont val="Tahoma"/>
            <family val="2"/>
          </rPr>
          <t xml:space="preserve">PIZZOLI CESARE   INCARICO DEL 21/08/2014 PROT N. 5379 (AL 50% CON ARCH. MONTAZZOLI ) 
fatt. n. 1 del 19/11/2016 € 22.170,38
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INCENTIVO ALLA PROGETTAZIONE </t>
        </r>
        <r>
          <rPr>
            <sz val="10"/>
            <rFont val="Tahoma"/>
            <family val="2"/>
          </rPr>
          <t xml:space="preserve">
TABELLA DEL 28/01/2020 € 7.713,88
</t>
        </r>
        <r>
          <rPr>
            <b/>
            <sz val="10"/>
            <rFont val="Tahoma"/>
            <family val="2"/>
          </rPr>
          <t>ANAC € 300,00 (non passato per uff. bilancio)</t>
        </r>
      </text>
    </comment>
    <comment ref="AL45" authorId="0">
      <text>
        <r>
          <rPr>
            <b/>
            <sz val="10"/>
            <rFont val="Tahoma"/>
            <family val="2"/>
          </rPr>
          <t xml:space="preserve">SI.RE.CO contratto n. 517 e atto di sottomissione 548
</t>
        </r>
        <r>
          <rPr>
            <sz val="10"/>
            <rFont val="Tahoma"/>
            <family val="2"/>
          </rPr>
          <t xml:space="preserve">fatt. n. 11 del 29/10/2014 € 382.617,40 I SAL </t>
        </r>
        <r>
          <rPr>
            <b/>
            <sz val="10"/>
            <rFont val="Tahoma"/>
            <family val="2"/>
          </rPr>
          <t>PAGATO CON CIPE 135</t>
        </r>
        <r>
          <rPr>
            <sz val="10"/>
            <rFont val="Tahoma"/>
            <family val="2"/>
          </rPr>
          <t xml:space="preserve">
fatt. n. 5 del 20/02/2015 € 128.554,80 III SAL </t>
        </r>
        <r>
          <rPr>
            <b/>
            <sz val="10"/>
            <rFont val="Tahoma"/>
            <family val="2"/>
          </rPr>
          <t xml:space="preserve"> PAGATO CON CIPE 43 (vedi monitoraggio cipe 43 voce 37)
</t>
        </r>
        <r>
          <rPr>
            <sz val="10"/>
            <rFont val="Tahoma"/>
            <family val="2"/>
          </rPr>
          <t xml:space="preserve">fatt. n. 6/1 del 31/03/2015 e 285.714,00 IV SAL </t>
        </r>
        <r>
          <rPr>
            <b/>
            <sz val="10"/>
            <rFont val="Tahoma"/>
            <family val="2"/>
          </rPr>
          <t xml:space="preserve"> PAGATO CON CIPE 43 (vedi monitoraggio cipe 43 voce 37)</t>
        </r>
        <r>
          <rPr>
            <sz val="10"/>
            <rFont val="Tahoma"/>
            <family val="2"/>
          </rPr>
          <t xml:space="preserve">
fatt. presso uff. rag. € 268.485,80 V SAL </t>
        </r>
        <r>
          <rPr>
            <b/>
            <sz val="10"/>
            <rFont val="Tahoma"/>
            <family val="2"/>
          </rPr>
          <t xml:space="preserve"> PAGATO CON CIPE 43 (vedi monitoraggio cipe 43 voce 37)</t>
        </r>
        <r>
          <rPr>
            <sz val="10"/>
            <rFont val="Tahoma"/>
            <family val="2"/>
          </rPr>
          <t xml:space="preserve">
fatt. 8 del 01/09/2015 € 85.998,00 VI SAL </t>
        </r>
        <r>
          <rPr>
            <b/>
            <sz val="10"/>
            <rFont val="Tahoma"/>
            <family val="2"/>
          </rPr>
          <t>PAGATO CON CIPE 43 (vedi monitoraggio cipe 43 voce 37)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ANAC</t>
        </r>
        <r>
          <rPr>
            <sz val="10"/>
            <rFont val="Tahoma"/>
            <family val="2"/>
          </rPr>
          <t xml:space="preserve"> estratto MAV 01030535165221346 cod. garra 5513622 € 375,00 </t>
        </r>
        <r>
          <rPr>
            <b/>
            <sz val="10"/>
            <rFont val="Tahoma"/>
            <family val="2"/>
          </rPr>
          <t>PAGATO CON CIPE 43 (vedi monitoraggio cipe 43 voce 37</t>
        </r>
        <r>
          <rPr>
            <sz val="10"/>
            <rFont val="Tahoma"/>
            <family val="2"/>
          </rPr>
          <t xml:space="preserve">)
</t>
        </r>
        <r>
          <rPr>
            <b/>
            <sz val="10"/>
            <rFont val="Tahoma"/>
            <family val="2"/>
          </rPr>
          <t>PICCARI MADDALENA- (INCARICO prot  n. 4401 del 01/07/2014)</t>
        </r>
        <r>
          <rPr>
            <sz val="10"/>
            <rFont val="Tahoma"/>
            <family val="2"/>
          </rPr>
          <t xml:space="preserve">
fatt. n. 3 del  01/09/2014   € 5.348,80 cantiere ex mattatoio  acconto     </t>
        </r>
        <r>
          <rPr>
            <b/>
            <sz val="10"/>
            <rFont val="Tahoma"/>
            <family val="2"/>
          </rPr>
          <t>PAGATO CON CIPE 135</t>
        </r>
        <r>
          <rPr>
            <sz val="10"/>
            <rFont val="Tahoma"/>
            <family val="2"/>
          </rPr>
          <t xml:space="preserve">
fatt. n. 15 del 18/12/2014  € 136.231,70   II SAL                                       </t>
        </r>
        <r>
          <rPr>
            <b/>
            <sz val="10"/>
            <rFont val="Tahoma"/>
            <family val="2"/>
          </rPr>
          <t>PAGATO CON CIPE 135</t>
        </r>
        <r>
          <rPr>
            <sz val="10"/>
            <rFont val="Tahoma"/>
            <family val="2"/>
          </rPr>
          <t xml:space="preserve">
fatt.  n.1/PA  del 02/03/2015 € 4.160,00 cantiere ex mattatoio  acconto </t>
        </r>
        <r>
          <rPr>
            <b/>
            <sz val="10"/>
            <rFont val="Tahoma"/>
            <family val="2"/>
          </rPr>
          <t xml:space="preserve"> PAGATO CON CIPE 135</t>
        </r>
        <r>
          <rPr>
            <sz val="10"/>
            <rFont val="Tahoma"/>
            <family val="2"/>
          </rPr>
          <t xml:space="preserve">
fatt. n. 2/PA  del 16/03/2015 € 4.160,00 cantiere ex mattatoio  acconto </t>
        </r>
        <r>
          <rPr>
            <b/>
            <sz val="10"/>
            <rFont val="Tahoma"/>
            <family val="2"/>
          </rPr>
          <t xml:space="preserve"> PAGATO CON CIPE 135</t>
        </r>
        <r>
          <rPr>
            <sz val="10"/>
            <rFont val="Tahoma"/>
            <family val="2"/>
          </rPr>
          <t xml:space="preserve">
fatt.  n.3/PA  del 13/04/2015 € 4.160,00 cantiere ex mattatoio acconto   </t>
        </r>
        <r>
          <rPr>
            <b/>
            <sz val="10"/>
            <rFont val="Tahoma"/>
            <family val="2"/>
          </rPr>
          <t xml:space="preserve"> PAGATO CON CIPE 135</t>
        </r>
        <r>
          <rPr>
            <sz val="10"/>
            <rFont val="Tahoma"/>
            <family val="2"/>
          </rPr>
          <t xml:space="preserve">
fatt. n. 4/PA del 29/06/2015 € 4.160,00 cantiere ex mattatoio  acconto  </t>
        </r>
        <r>
          <rPr>
            <b/>
            <sz val="10"/>
            <rFont val="Tahoma"/>
            <family val="2"/>
          </rPr>
          <t xml:space="preserve">  PAGATO CON CIPE 135</t>
        </r>
        <r>
          <rPr>
            <sz val="10"/>
            <rFont val="Tahoma"/>
            <family val="2"/>
          </rPr>
          <t xml:space="preserve">
fatt. n. 5/PA del 01/07/2015 € 4.160,00  cantiere ex mattatoio  SALDO     </t>
        </r>
        <r>
          <rPr>
            <b/>
            <sz val="10"/>
            <rFont val="Tahoma"/>
            <family val="2"/>
          </rPr>
          <t>PAGATO CON CIPE 135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CASTAGNOLI CLAUDIA </t>
        </r>
        <r>
          <rPr>
            <sz val="10"/>
            <rFont val="Tahoma"/>
            <family val="2"/>
          </rPr>
          <t xml:space="preserve">
rimborso spese di mission € 261,51 </t>
        </r>
        <r>
          <rPr>
            <b/>
            <sz val="10"/>
            <rFont val="Tahoma"/>
            <family val="2"/>
          </rPr>
          <t xml:space="preserve"> PAGATO CON CIPE 135
  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
INCENTIVO ALLA PROGETTAZIONE € 16.530,34 (tabella del 21/06/2016)
INCENTIVO ALLA PROGETTAZIONE € 2.189,45 (Integrazione incentivo Di Bartolomeo) tabella del 18/02/2020
SANTAGATI ENZO INCARICO PROT. N. 1291 DEL 22/05/2015
</t>
        </r>
        <r>
          <rPr>
            <sz val="10"/>
            <rFont val="Tahoma"/>
            <family val="2"/>
          </rPr>
          <t xml:space="preserve">fatt. n. 4 del 4/02/2016 € 8.881,60
</t>
        </r>
        <r>
          <rPr>
            <b/>
            <sz val="10"/>
            <rFont val="Tahoma"/>
            <family val="2"/>
          </rPr>
          <t>INCARICO DEL 28/05/2015 PROT. N. 1411 - COLLAUDO TECNICO AMMINISTRATIVO E STRUTTURALE
CACCIARI FABIO -</t>
        </r>
        <r>
          <rPr>
            <sz val="10"/>
            <rFont val="Tahoma"/>
            <family val="2"/>
          </rPr>
          <t xml:space="preserve"> fatt. n. 1/PA del 6/04/2017 € 4.694,56</t>
        </r>
        <r>
          <rPr>
            <b/>
            <sz val="10"/>
            <rFont val="Tahoma"/>
            <family val="2"/>
          </rPr>
          <t xml:space="preserve">
ZAVARELLA ANTONIO </t>
        </r>
        <r>
          <rPr>
            <sz val="10"/>
            <rFont val="Tahoma"/>
            <family val="2"/>
          </rPr>
          <t xml:space="preserve"> fatt. n. 3/E  del 01/04/2017 € 4.694,56</t>
        </r>
        <r>
          <rPr>
            <b/>
            <sz val="10"/>
            <rFont val="Tahoma"/>
            <family val="2"/>
          </rPr>
          <t xml:space="preserve">
MAIO RICCARDO </t>
        </r>
        <r>
          <rPr>
            <sz val="10"/>
            <rFont val="Tahoma"/>
            <family val="2"/>
          </rPr>
          <t xml:space="preserve"> fatt. n. 1/PA del 30/03/2017 € 4.694,56
 </t>
        </r>
        <r>
          <rPr>
            <b/>
            <sz val="10"/>
            <rFont val="Tahoma"/>
            <family val="2"/>
          </rPr>
          <t xml:space="preserve">
</t>
        </r>
      </text>
    </comment>
    <comment ref="AL46" authorId="0">
      <text>
        <r>
          <rPr>
            <b/>
            <sz val="10"/>
            <rFont val="Tahoma"/>
            <family val="2"/>
          </rPr>
          <t>BASILE VALENTINA</t>
        </r>
        <r>
          <rPr>
            <sz val="9"/>
            <rFont val="Tahoma"/>
            <family val="2"/>
          </rPr>
          <t xml:space="preserve"> -
</t>
        </r>
        <r>
          <rPr>
            <sz val="10"/>
            <rFont val="Tahoma"/>
            <family val="2"/>
          </rPr>
          <t xml:space="preserve"> ricevuta prestazione professionale n. 2 del 31/07/2014 euro 2.125,00 ( 1.700,00 + rit. d'acc 425,00 )
</t>
        </r>
        <r>
          <rPr>
            <b/>
            <sz val="10"/>
            <rFont val="Tahoma"/>
            <family val="2"/>
          </rPr>
          <t xml:space="preserve">
IRTI PIERO incarico n. 5714 del 8/09/2014</t>
        </r>
        <r>
          <rPr>
            <sz val="10"/>
            <rFont val="Tahoma"/>
            <family val="2"/>
          </rPr>
          <t xml:space="preserve">
fatt. n. 1/PA del 01/07/2015 € 14.780,25 ( 12.450,45 + rit. d'acc. 2.329,80)  I ACCONTO 
fatt. n. 1/PA del 11/04/2017 € 9.689,93 ( 8.162,51 + rit. d'acc. € 1.527,42)  II ACCONTO
fatt. 2/PA del 5/06/2017 € 5.752,47 (4.845,71 + rit. d'acc. 906,76) III ACCONTO
fatt. n. .......... del ..............€ 14.118,10   </t>
        </r>
        <r>
          <rPr>
            <b/>
            <sz val="10"/>
            <rFont val="Tahoma"/>
            <family val="2"/>
          </rPr>
          <t xml:space="preserve">SALDO 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IRTI PIERO incarico n. 2368  del 21/04/2017
</t>
        </r>
        <r>
          <rPr>
            <sz val="10"/>
            <rFont val="Tahoma"/>
            <family val="2"/>
          </rPr>
          <t>fatt. n. 3/PA del 06/06/2017 € 8.247,20 ( 6.947,20 + rit. d'acc 1.300,00)  SALDO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LEMME ALBERTO incarico 24/07/2014
</t>
        </r>
        <r>
          <rPr>
            <sz val="10"/>
            <rFont val="Tahoma"/>
            <family val="2"/>
          </rPr>
          <t xml:space="preserve">fatt. n. 11/PA del 16/07/2015 € 44.237,98 (€ 37.264,78 + rit. d'acc. € 6.973,20)  </t>
        </r>
        <r>
          <rPr>
            <b/>
            <sz val="10"/>
            <rFont val="Tahoma"/>
            <family val="2"/>
          </rPr>
          <t xml:space="preserve">SALDO 
D'OLIMPIO SIMONA  - (INCARICO prot.n. 4398 del 01/07/2014)
</t>
        </r>
        <r>
          <rPr>
            <sz val="10"/>
            <rFont val="Tahoma"/>
            <family val="2"/>
          </rPr>
          <t xml:space="preserve">fatt. n. 14  del 25/11/2014 € 2.080,00  (cantiere S.Maria della Misericordia )
fatt. n.  2  del 13/04/2015 € 2.080,00  (cantiere S.Maria della Misericordia )
fatt. n.  3  del 14/04/2015 € 2.080,00  (cantiere S.Maria della Misericordia )
fatt. n.  5  del 20/04/2015 € 2.080,00   (cantiere S.Maria della Misericordia )
fatt. n.  6/01 del 03/06/2015  € 2.080,00   (cantiere S.Maria della Misericordia )
fatt. n. 8     del  1/07/2015 € 2.080,00 (cantiere S. Maria della Misericordia)
</t>
        </r>
        <r>
          <rPr>
            <b/>
            <sz val="10"/>
            <rFont val="Tahoma"/>
            <family val="2"/>
          </rPr>
          <t xml:space="preserve">
ANAC € 375,00
MIMARC -incarico del 12/02/2015 trasmesso con nota pro. n. 907 del 13/02/2015 
</t>
        </r>
        <r>
          <rPr>
            <sz val="10"/>
            <rFont val="Tahoma"/>
            <family val="2"/>
          </rPr>
          <t xml:space="preserve"> fatt. n. 6 del 2/11/2015  € 9.516,00
</t>
        </r>
        <r>
          <rPr>
            <b/>
            <sz val="10"/>
            <rFont val="Tahoma"/>
            <family val="2"/>
          </rPr>
          <t>D'OLIMPIO SIMONA - INCARICO DEL 14/10/2015</t>
        </r>
        <r>
          <rPr>
            <sz val="10"/>
            <rFont val="Tahoma"/>
            <family val="2"/>
          </rPr>
          <t xml:space="preserve">
fatt. n. 6 del 1/07/2016 € 1.248,00
</t>
        </r>
        <r>
          <rPr>
            <b/>
            <sz val="10"/>
            <rFont val="Tahoma"/>
            <family val="2"/>
          </rPr>
          <t xml:space="preserve">TATOLI CLAUDIO </t>
        </r>
        <r>
          <rPr>
            <sz val="10"/>
            <rFont val="Tahoma"/>
            <family val="2"/>
          </rPr>
          <t xml:space="preserve">  rimborso spese di missioni € 31,80 
</t>
        </r>
        <r>
          <rPr>
            <b/>
            <sz val="10"/>
            <rFont val="Tahoma"/>
            <family val="2"/>
          </rPr>
          <t xml:space="preserve">PROTERRA LUCIANO
</t>
        </r>
        <r>
          <rPr>
            <sz val="10"/>
            <rFont val="Tahoma"/>
            <family val="2"/>
          </rPr>
          <t xml:space="preserve"> rimborso spese di missioni € 628,48
rimborso spese di missione € 306,64
</t>
        </r>
        <r>
          <rPr>
            <b/>
            <sz val="10"/>
            <rFont val="Tahoma"/>
            <family val="2"/>
          </rPr>
          <t xml:space="preserve">MEG. COSTRUZIONI SRL - CONTRATTO REP N. 610/58 E ATTO DI SOTTOMISSIONE REP. N. 697/145
</t>
        </r>
        <r>
          <rPr>
            <sz val="10"/>
            <rFont val="Tahoma"/>
            <family val="2"/>
          </rPr>
          <t xml:space="preserve">fatt. n. 21 dell11/04/2017 € 255.735,70 I SAL 
certificato di pagamento del 02/05/2017  € 230.751,40 II SAL 
certificato di pagamento del 30/06/2017  € 117.742,90
certificato di pagamento del 12/01/2018 € 327.025,60 IV  e ULT. SAL 
certificato di pagamento del 29/05/2018 € 4.679,40  SAL FINALE 
</t>
        </r>
        <r>
          <rPr>
            <b/>
            <sz val="10"/>
            <rFont val="Tahoma"/>
            <family val="2"/>
          </rPr>
          <t>SCARCI VINCENZO -</t>
        </r>
        <r>
          <rPr>
            <sz val="10"/>
            <rFont val="Tahoma"/>
            <family val="2"/>
          </rPr>
          <t xml:space="preserve"> RIMB. SPESE DI MISSIONE 1.635,72
</t>
        </r>
        <r>
          <rPr>
            <b/>
            <sz val="10"/>
            <rFont val="Tahoma"/>
            <family val="2"/>
          </rPr>
          <t xml:space="preserve">SELF- COPY - BUONO DI CONSEGNA N. 3 DEL 30/10/2019
</t>
        </r>
        <r>
          <rPr>
            <sz val="10"/>
            <rFont val="Tahoma"/>
            <family val="2"/>
          </rPr>
          <t xml:space="preserve">fatt. n. 44 del 19/11/2019 € 900,01 SALDO
</t>
        </r>
        <r>
          <rPr>
            <b/>
            <sz val="10"/>
            <rFont val="Tahoma"/>
            <family val="2"/>
          </rPr>
          <t>INCENTIVO ALLA PROGETTAZIONE</t>
        </r>
        <r>
          <rPr>
            <sz val="10"/>
            <rFont val="Tahoma"/>
            <family val="2"/>
          </rPr>
          <t xml:space="preserve"> TABELLA DEL 28/11/2019 € 15.878,02
</t>
        </r>
        <r>
          <rPr>
            <b/>
            <sz val="16"/>
            <rFont val="Tahoma"/>
            <family val="2"/>
          </rPr>
          <t xml:space="preserve">RIUTILIZZO RIBASSO D'ASTA E ECONOMIE
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DUNAMISS SRL - INCARICO DEL 15/04/2019 PROT. N. 1583 </t>
        </r>
        <r>
          <rPr>
            <sz val="10"/>
            <rFont val="Tahoma"/>
            <family val="2"/>
          </rPr>
          <t xml:space="preserve">
fatt. n. 20 del 03/12/2020 € 8.247,20  I ACCONTO 
</t>
        </r>
        <r>
          <rPr>
            <b/>
            <sz val="10"/>
            <rFont val="Tahoma"/>
            <family val="2"/>
          </rPr>
          <t xml:space="preserve">CICOLANI CINZIA - INCARICO DEL 27/03/2019 PROT. N. 1324 </t>
        </r>
        <r>
          <rPr>
            <sz val="10"/>
            <rFont val="Tahoma"/>
            <family val="2"/>
          </rPr>
          <t xml:space="preserve">
fatt. n. 1 del 11/12/2020 € 3.977,78 I ACCONTO
</t>
        </r>
        <r>
          <rPr>
            <b/>
            <sz val="10"/>
            <rFont val="Tahoma"/>
            <family val="2"/>
          </rPr>
          <t>ALESSANDRI ANGELO - CONTRATTO REP N. 836 DEL 01.09.2021</t>
        </r>
        <r>
          <rPr>
            <sz val="10"/>
            <rFont val="Tahoma"/>
            <family val="2"/>
          </rPr>
          <t xml:space="preserve">
fatt. n. 7 del 12.10.2021 € 52.092,00 -Anticipazione 20% su importo contrattuale
fatt. n. 2 del 05/08/2022 € 61.645,85 I SAL </t>
        </r>
      </text>
    </comment>
    <comment ref="AL47" authorId="0">
      <text>
        <r>
          <rPr>
            <b/>
            <sz val="11"/>
            <rFont val="Tahoma"/>
            <family val="2"/>
          </rPr>
          <t xml:space="preserve">
GAVIOLI RESTAURI SRL CONTRATTO N. 653/101 DEL 16/06/2016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certificato di pagamento del 22/03/2017 I SAL
certificato di pagamento del04/05/2017 SAL FINALE 
</t>
        </r>
        <r>
          <rPr>
            <b/>
            <sz val="11"/>
            <rFont val="Tahoma"/>
            <family val="2"/>
          </rPr>
          <t>TATOLI CLAUDIO</t>
        </r>
        <r>
          <rPr>
            <sz val="11"/>
            <rFont val="Tahoma"/>
            <family val="2"/>
          </rPr>
          <t xml:space="preserve"> - rimborso spese di missione € 11,60
</t>
        </r>
        <r>
          <rPr>
            <b/>
            <sz val="11"/>
            <rFont val="Tahoma"/>
            <family val="2"/>
          </rPr>
          <t>ANAC € 127,50  (non passato per uff. bilancio)</t>
        </r>
      </text>
    </comment>
    <comment ref="AL48" authorId="0">
      <text>
        <r>
          <rPr>
            <b/>
            <sz val="10"/>
            <rFont val="Tahoma"/>
            <family val="2"/>
          </rPr>
          <t xml:space="preserve">PRAXIS -  Contratto n. 674/122 del 11/11/2016 
</t>
        </r>
        <r>
          <rPr>
            <sz val="10"/>
            <rFont val="Tahoma"/>
            <family val="2"/>
          </rPr>
          <t xml:space="preserve">fatt. n. 4 del 25/11/2016 € 12.306,67  (anticipazione del 20% su importo contrattuale )
fatt. n. 1/PA del 24/02/2017 € 22.514,47 I SAL 
fatt. n. 2/PA del 09/06/2017 € 22.895,71  II SAL 
certificato di pagamento del 10/11/2017 € 15.243,80 III SAL 
fatt. n. 2 del 30/01/2016 € 364,44 SAL FINALE 
</t>
        </r>
        <r>
          <rPr>
            <b/>
            <sz val="10"/>
            <rFont val="Tahoma"/>
            <family val="2"/>
          </rPr>
          <t xml:space="preserve">
PRAXIS LAVORI IN ECONOMIA PAGABILI A FATTURA 
</t>
        </r>
        <r>
          <rPr>
            <sz val="10"/>
            <rFont val="Tahoma"/>
            <family val="2"/>
          </rPr>
          <t xml:space="preserve">fatt. n. 3/PA del 27/06/2017 € 6.201,98 
</t>
        </r>
        <r>
          <rPr>
            <b/>
            <sz val="10"/>
            <rFont val="Tahoma"/>
            <family val="2"/>
          </rPr>
          <t>PRAXIS</t>
        </r>
        <r>
          <rPr>
            <sz val="10"/>
            <rFont val="Tahoma"/>
            <family val="2"/>
          </rPr>
          <t xml:space="preserve"> </t>
        </r>
        <r>
          <rPr>
            <b/>
            <sz val="10"/>
            <rFont val="Tahoma"/>
            <family val="2"/>
          </rPr>
          <t xml:space="preserve">LAVORI COMPLEMENTARI  - AFFIDAMENTO LAVORI DEL 20/06/2017
</t>
        </r>
        <r>
          <rPr>
            <sz val="10"/>
            <rFont val="Tahoma"/>
            <family val="2"/>
          </rPr>
          <t xml:space="preserve">FATT. N. 5 DEL 30/11/2017 € 20.038,69 I SAL </t>
        </r>
        <r>
          <rPr>
            <b/>
            <sz val="10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FATT. N. 1 DEL 31/01/2018 E 100,69 SAL FINALE</t>
        </r>
        <r>
          <rPr>
            <b/>
            <sz val="10"/>
            <rFont val="Tahoma"/>
            <family val="2"/>
          </rPr>
          <t xml:space="preserve">
TATOLI CLAUDIO - 
</t>
        </r>
        <r>
          <rPr>
            <sz val="10"/>
            <rFont val="Tahoma"/>
            <family val="2"/>
          </rPr>
          <t xml:space="preserve">rimb. spese di missione € 34,80 
rimb. spese di missione € 47,50
rimb. spese di missione €11,60
</t>
        </r>
        <r>
          <rPr>
            <b/>
            <sz val="10"/>
            <rFont val="Tahoma"/>
            <family val="2"/>
          </rPr>
          <t xml:space="preserve">BAIOCCO PIERPAOLO - INCARICO DEL 03/05/2017 PROT. N. 2509
</t>
        </r>
        <r>
          <rPr>
            <sz val="10"/>
            <rFont val="Tahoma"/>
            <family val="2"/>
          </rPr>
          <t xml:space="preserve">fatt. n. 4 del 25/10/2017 € 11.712,00 - saldo 
</t>
        </r>
        <r>
          <rPr>
            <b/>
            <sz val="10"/>
            <rFont val="Tahoma"/>
            <family val="2"/>
          </rPr>
          <t>MIMARC  INCARICO DEL 03/05/2017 PROT. N. 2510</t>
        </r>
        <r>
          <rPr>
            <sz val="10"/>
            <rFont val="Tahoma"/>
            <family val="2"/>
          </rPr>
          <t xml:space="preserve">
fatt. n. 23 del 6/12/2016?????? € 24.424,00 SALDO 
</t>
        </r>
        <r>
          <rPr>
            <b/>
            <sz val="10"/>
            <rFont val="Tahoma"/>
            <family val="2"/>
          </rPr>
          <t>DUNAMIS SRL - INCARICO DEL27/01/2016 PROT. N. 425</t>
        </r>
        <r>
          <rPr>
            <sz val="10"/>
            <rFont val="Tahoma"/>
            <family val="2"/>
          </rPr>
          <t xml:space="preserve">
fatt. n. 1/E  del 17/07/2018 € 8.450,21 - </t>
        </r>
        <r>
          <rPr>
            <b/>
            <sz val="10"/>
            <rFont val="Tahoma"/>
            <family val="2"/>
          </rPr>
          <t>SALDO 
ANAC €30,00  (non passato per uff. bilancio)</t>
        </r>
      </text>
    </comment>
    <comment ref="AL49" authorId="0">
      <text>
        <r>
          <rPr>
            <b/>
            <sz val="10"/>
            <rFont val="Tahoma"/>
            <family val="2"/>
          </rPr>
          <t>FINARELLI CLAUDIO</t>
        </r>
        <r>
          <rPr>
            <sz val="10"/>
            <rFont val="Tahoma"/>
            <family val="2"/>
          </rPr>
          <t xml:space="preserve"> </t>
        </r>
        <r>
          <rPr>
            <b/>
            <sz val="10"/>
            <rFont val="Tahoma"/>
            <family val="2"/>
          </rPr>
          <t>€ 135,80</t>
        </r>
        <r>
          <rPr>
            <sz val="10"/>
            <rFont val="Tahoma"/>
            <family val="2"/>
          </rPr>
          <t xml:space="preserve"> rimborso spese di missione
</t>
        </r>
        <r>
          <rPr>
            <b/>
            <sz val="10"/>
            <rFont val="Tahoma"/>
            <family val="2"/>
          </rPr>
          <t>DONATI SARA - INCARICO DEL 14/07/2015 PROT. N. 2238</t>
        </r>
        <r>
          <rPr>
            <sz val="10"/>
            <rFont val="Tahoma"/>
            <family val="2"/>
          </rPr>
          <t xml:space="preserve"> (AL 50% CON NARDIS LEONARDO)
fatt. n. 1/E del 23/11/2016  € 22.838,40 SALDO 
</t>
        </r>
        <r>
          <rPr>
            <b/>
            <sz val="10"/>
            <rFont val="Tahoma"/>
            <family val="2"/>
          </rPr>
          <t>NARDIS LEONARDO  - INCARICO DEL 14/07/2015 PROT. N. 2238 (AL 50% DONATI SARA)</t>
        </r>
        <r>
          <rPr>
            <sz val="10"/>
            <rFont val="Tahoma"/>
            <family val="2"/>
          </rPr>
          <t xml:space="preserve">
fatt. n. 14  del 21/11/2016  € 22.838,40 SALDO
</t>
        </r>
        <r>
          <rPr>
            <b/>
            <sz val="10"/>
            <rFont val="Tahoma"/>
            <family val="2"/>
          </rPr>
          <t xml:space="preserve">
CDA &amp; FIGLI SRL - CONTRATTO N. 688/16 DELL'11/01/2017 e ATTO DI SOTTOMISSIONE rep. n. 764/212</t>
        </r>
        <r>
          <rPr>
            <sz val="10"/>
            <rFont val="Tahoma"/>
            <family val="2"/>
          </rPr>
          <t xml:space="preserve">
 fatt. n. 1/E DEL 16/01/2017 € 159.098,62  (</t>
        </r>
        <r>
          <rPr>
            <b/>
            <sz val="10"/>
            <rFont val="Tahoma"/>
            <family val="2"/>
          </rPr>
          <t>richiesta anticipazione del 20% su importo contrattuale</t>
        </r>
        <r>
          <rPr>
            <sz val="10"/>
            <rFont val="Tahoma"/>
            <family val="2"/>
          </rPr>
          <t xml:space="preserve"> del 13/01/2017 acquisita agli atti al prot. n. 124 del 17/01/2017)
fatt. n. 4/E del 10/05/2017 € 226.770,06</t>
        </r>
        <r>
          <rPr>
            <b/>
            <sz val="10"/>
            <rFont val="Tahoma"/>
            <family val="2"/>
          </rPr>
          <t xml:space="preserve"> I SAL 
</t>
        </r>
        <r>
          <rPr>
            <sz val="10"/>
            <rFont val="Tahoma"/>
            <family val="2"/>
          </rPr>
          <t>certificato di pagamento del 04/07/2017 e 205.802,78</t>
        </r>
        <r>
          <rPr>
            <b/>
            <sz val="10"/>
            <rFont val="Tahoma"/>
            <family val="2"/>
          </rPr>
          <t xml:space="preserve"> II SAL 
</t>
        </r>
        <r>
          <rPr>
            <sz val="10"/>
            <rFont val="Tahoma"/>
            <family val="2"/>
          </rPr>
          <t>fatt. n. 1/E del 07/06/2018 € 349.857,62</t>
        </r>
        <r>
          <rPr>
            <b/>
            <sz val="10"/>
            <rFont val="Tahoma"/>
            <family val="2"/>
          </rPr>
          <t xml:space="preserve"> III SAL 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APOLLONI MARIO -
</t>
        </r>
        <r>
          <rPr>
            <sz val="10"/>
            <rFont val="Tahoma"/>
            <family val="2"/>
          </rPr>
          <t xml:space="preserve">RIMB. SPESE DI MISSIONE - € 839,16
RIMB. SPESE DI MISSIONE   € 885,66
RIMB. SPESE DI MISSIONE   € 1.440,52
</t>
        </r>
        <r>
          <rPr>
            <b/>
            <sz val="10"/>
            <rFont val="Tahoma"/>
            <family val="2"/>
          </rPr>
          <t xml:space="preserve">FRASCHETTI GIULIO - INCARICO DEL 28/09/2015 PROT. N. 3574 </t>
        </r>
        <r>
          <rPr>
            <sz val="10"/>
            <rFont val="Tahoma"/>
            <family val="2"/>
          </rPr>
          <t xml:space="preserve">
fatt. n. 2 del 21/12/2016 € 21.569,60 I acconto 
fatt. n. 1 del 13/07/2018 € 23.967,63 saldo 
</t>
        </r>
        <r>
          <rPr>
            <b/>
            <sz val="10"/>
            <rFont val="Tahoma"/>
            <family val="2"/>
          </rPr>
          <t>ING. FRANCHI MASSIMO - INCARICO DEL 25/03/2016 PROT. N. 1564</t>
        </r>
        <r>
          <rPr>
            <sz val="10"/>
            <rFont val="Tahoma"/>
            <family val="2"/>
          </rPr>
          <t xml:space="preserve">
fatt. n. 3 del 20/02/2017  €  15.225,60 I ACCONTO 
fatt. n. 5 del 20/03/2018  € 7.612,80  SALDO 
</t>
        </r>
        <r>
          <rPr>
            <b/>
            <sz val="10"/>
            <rFont val="Tahoma"/>
            <family val="2"/>
          </rPr>
          <t xml:space="preserve">SCARCI VINCENZO -
</t>
        </r>
        <r>
          <rPr>
            <sz val="10"/>
            <rFont val="Tahoma"/>
            <family val="2"/>
          </rPr>
          <t xml:space="preserve"> RIMB. SPESE DI MISSIONE € 767,74
</t>
        </r>
        <r>
          <rPr>
            <b/>
            <sz val="10"/>
            <rFont val="Tahoma"/>
            <family val="2"/>
          </rPr>
          <t>ANAC € 375,00   (non passato per uff. bilancio)</t>
        </r>
        <r>
          <rPr>
            <sz val="10"/>
            <rFont val="Tahoma"/>
            <family val="2"/>
          </rPr>
          <t xml:space="preserve">
</t>
        </r>
      </text>
    </comment>
    <comment ref="AL50" authorId="0">
      <text>
        <r>
          <rPr>
            <b/>
            <sz val="18"/>
            <rFont val="Tahoma"/>
            <family val="2"/>
          </rPr>
          <t xml:space="preserve">Pagato: 
PEGASO INGEGNERIA </t>
        </r>
        <r>
          <rPr>
            <b/>
            <sz val="10"/>
            <rFont val="Tahoma"/>
            <family val="2"/>
          </rPr>
          <t>SRL</t>
        </r>
        <r>
          <rPr>
            <sz val="10"/>
            <rFont val="Tahoma"/>
            <family val="2"/>
          </rPr>
          <t xml:space="preserve"> 
</t>
        </r>
        <r>
          <rPr>
            <b/>
            <sz val="10"/>
            <rFont val="Tahoma"/>
            <family val="2"/>
          </rPr>
          <t xml:space="preserve">contratto 395 </t>
        </r>
        <r>
          <rPr>
            <sz val="10"/>
            <rFont val="Tahoma"/>
            <family val="2"/>
          </rPr>
          <t xml:space="preserve">
fatt. n. 65 del 23/07/2013 €euro39.262,08
fatt. n. 91 del 31/10/2013 euro 39.586,56
fatt. n. 109 del 31/12/2013 euro 52.782,08
</t>
        </r>
        <r>
          <rPr>
            <b/>
            <sz val="10"/>
            <rFont val="Tahoma"/>
            <family val="2"/>
          </rPr>
          <t xml:space="preserve"> lettera di incarico 494</t>
        </r>
        <r>
          <rPr>
            <sz val="10"/>
            <rFont val="Tahoma"/>
            <family val="2"/>
          </rPr>
          <t xml:space="preserve"> </t>
        </r>
        <r>
          <rPr>
            <b/>
            <sz val="10"/>
            <rFont val="Tahoma"/>
            <family val="2"/>
          </rPr>
          <t>(prosecuzione incarico )</t>
        </r>
        <r>
          <rPr>
            <sz val="10"/>
            <rFont val="Tahoma"/>
            <family val="2"/>
          </rPr>
          <t xml:space="preserve">
fatt. n. 13 del 28/02/2014 euro 31.720,00 
1 acconto
fatt. n. 38 del 30/04/2014 € 31.720,00 saldo
</t>
        </r>
        <r>
          <rPr>
            <b/>
            <sz val="10"/>
            <rFont val="Tahoma"/>
            <family val="2"/>
          </rPr>
          <t xml:space="preserve">
 lettera di incarico  prot n. 4470 del 4/07/2014 </t>
        </r>
        <r>
          <rPr>
            <sz val="10"/>
            <rFont val="Tahoma"/>
            <family val="2"/>
          </rPr>
          <t xml:space="preserve">
fatt. m. 2 del 19/06/2015 € 37.588,20 I acconto del 75%
</t>
        </r>
        <r>
          <rPr>
            <b/>
            <sz val="14"/>
            <rFont val="Tahoma"/>
            <family val="2"/>
          </rPr>
          <t xml:space="preserve">STUDIO TECNICO INGEGNERIA di Masci Antonio </t>
        </r>
        <r>
          <rPr>
            <b/>
            <sz val="10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fatt. n. 2 del 26/03/2013  euro34.228,48
</t>
        </r>
        <r>
          <rPr>
            <sz val="14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>STUDIO ASSOCIATO PARIGI E BERNINI</t>
        </r>
        <r>
          <rPr>
            <b/>
            <sz val="10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fatt. n. 3 del 23/04/2013  euro 23.909,60 (20.109,60 + rit. d'acconto euro 3.800,00)
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 xml:space="preserve"> Avv. MARASCIO FRANCESCO</t>
        </r>
        <r>
          <rPr>
            <b/>
            <sz val="12"/>
            <rFont val="Tahoma"/>
            <family val="2"/>
          </rPr>
          <t xml:space="preserve">
 </t>
        </r>
        <r>
          <rPr>
            <sz val="10"/>
            <rFont val="Tahoma"/>
            <family val="2"/>
          </rPr>
          <t xml:space="preserve">fatt. n. 8 del17/01/2014  euro 182.707,20 ( 153.907,20 + rit. d'acconto 28.800,00)
</t>
        </r>
        <r>
          <rPr>
            <sz val="14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>LIBRERIA PIROLA ETRURIA</t>
        </r>
        <r>
          <rPr>
            <sz val="14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fatt. n. 215 del 05/03/2014 euro 1.115,10
</t>
        </r>
        <r>
          <rPr>
            <b/>
            <sz val="14"/>
            <rFont val="Tahoma"/>
            <family val="2"/>
          </rPr>
          <t>SELF COPY</t>
        </r>
        <r>
          <rPr>
            <sz val="14"/>
            <rFont val="Tahoma"/>
            <family val="2"/>
          </rPr>
          <t xml:space="preserve"> </t>
        </r>
        <r>
          <rPr>
            <sz val="12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fatt. n.   30 del 30/03/2014 euro 5.165,45 cantieri vari 
fatt. n.     9  del 5/02/2016  € 1.500,00    CHIESA SAN SILVESTRO
fatt. n.  106  del 30/10/2015    1.464,00 CHIESA SAN SILVESTRO
fatt. n.   10  del  5/02/2016  € 1.000,00   CHIESA DELLA MISERICORDIA
</t>
        </r>
        <r>
          <rPr>
            <sz val="12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>SLM&amp;PARTNERS</t>
        </r>
        <r>
          <rPr>
            <sz val="14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fatt. n. 7 del 16/04/2014 € 91.353,60 ( 76.953,60 + rit. d'acconto 14.400,00)
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6"/>
            <rFont val="Tahoma"/>
            <family val="2"/>
          </rPr>
          <t xml:space="preserve">NetProject s.a.s. </t>
        </r>
        <r>
          <rPr>
            <sz val="10"/>
            <rFont val="Tahoma"/>
            <family val="2"/>
          </rPr>
          <t xml:space="preserve">fatt. n. 1 del 22/01/2016  € 8.540,00
</t>
        </r>
        <r>
          <rPr>
            <b/>
            <sz val="12"/>
            <rFont val="Tahoma"/>
            <family val="2"/>
          </rPr>
          <t xml:space="preserve">PROMO P.A. FONDAZIONE </t>
        </r>
        <r>
          <rPr>
            <b/>
            <sz val="11"/>
            <rFont val="Tahoma"/>
            <family val="2"/>
          </rPr>
          <t>-</t>
        </r>
        <r>
          <rPr>
            <b/>
            <sz val="10"/>
            <rFont val="Tahoma"/>
            <family val="2"/>
          </rPr>
          <t xml:space="preserve"> 
</t>
        </r>
        <r>
          <rPr>
            <sz val="10"/>
            <rFont val="Tahoma"/>
            <family val="2"/>
          </rPr>
          <t>fatt. n. 116/02 del 23/05/2016   € 3.080,00 saldo</t>
        </r>
        <r>
          <rPr>
            <b/>
            <sz val="10"/>
            <rFont val="Tahoma"/>
            <family val="2"/>
          </rPr>
          <t xml:space="preserve"> NOTA AUTORIZZAZIONE PARTECIPAZIONE PROT. N. 2288 DEL 09/05/2016 </t>
        </r>
        <r>
          <rPr>
            <sz val="10"/>
            <rFont val="Tahoma"/>
            <family val="2"/>
          </rPr>
          <t xml:space="preserve">
fatt. n. 91/02  del 27/02/2017   € 1.100,00 saldo  </t>
        </r>
        <r>
          <rPr>
            <b/>
            <sz val="10"/>
            <rFont val="Tahoma"/>
            <family val="2"/>
          </rPr>
          <t>NOTA AUTORIZZAZIONE PARTECIPAZIONE PROT. N. 537  DEL 10/02/2017</t>
        </r>
        <r>
          <rPr>
            <sz val="10"/>
            <rFont val="Tahoma"/>
            <family val="2"/>
          </rPr>
          <t xml:space="preserve">
fatt. n. 213/02  del 24/05/2017  € 1.540,00 saldo </t>
        </r>
        <r>
          <rPr>
            <b/>
            <sz val="10"/>
            <rFont val="Tahoma"/>
            <family val="2"/>
          </rPr>
          <t xml:space="preserve"> NOTA AUTORIZZAZIONE PARTECIPAZIONE PROT. N. 2762  DEL 22/05/2017</t>
        </r>
        <r>
          <rPr>
            <sz val="10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>MADAIO VITO -</t>
        </r>
        <r>
          <rPr>
            <b/>
            <sz val="10"/>
            <rFont val="Tahoma"/>
            <family val="2"/>
          </rPr>
          <t xml:space="preserve"> COSO DI FORMAZIONE PROJECT MANAGEMENT  AUTORIZZAZIONE DEL 22/02/2017 PROT. N. 903</t>
        </r>
        <r>
          <rPr>
            <sz val="10"/>
            <rFont val="Tahoma"/>
            <family val="2"/>
          </rPr>
          <t xml:space="preserve">
fatt. n. 1/PA DEL 23/02/2017 € 1.708,00
</t>
        </r>
        <r>
          <rPr>
            <b/>
            <sz val="10"/>
            <rFont val="Tahoma"/>
            <family val="2"/>
          </rPr>
          <t xml:space="preserve">
GIMAR ITALIA - ORDINE DI ACQUISTO DIRETTO MEPA  DEL 14/03/2017 - DISPOSITIVO DI ACQUISTO DEL SEGRETARIO REGIONALE DEL 14/03/2017 PROT. N. 1723 (RUP. Lucio CROSTA)
</t>
        </r>
        <r>
          <rPr>
            <sz val="10"/>
            <rFont val="Tahoma"/>
            <family val="2"/>
          </rPr>
          <t xml:space="preserve">fatt. n. 1700146 del 30/03/2017 € 2.417,55
</t>
        </r>
        <r>
          <rPr>
            <b/>
            <sz val="10"/>
            <rFont val="Tahoma"/>
            <family val="2"/>
          </rPr>
          <t>LEGISLAZIONE TECNICA SRL -SEMINARIO FORMATIVO SIMOG E AVCPASS  autorizzazione del 10/03/2017 prot. n. 1690</t>
        </r>
        <r>
          <rPr>
            <sz val="10"/>
            <rFont val="Tahoma"/>
            <family val="2"/>
          </rPr>
          <t xml:space="preserve"> 
 fatt. 200/PA del 20/03/2017 € 570,00
</t>
        </r>
        <r>
          <rPr>
            <b/>
            <sz val="10"/>
            <rFont val="Tahoma"/>
            <family val="2"/>
          </rPr>
          <t>GIURICONSULT</t>
        </r>
        <r>
          <rPr>
            <sz val="10"/>
            <rFont val="Tahoma"/>
            <family val="2"/>
          </rPr>
          <t xml:space="preserve"> - fatt. n. 14 del 22/03/2017 € 676,00
</t>
        </r>
        <r>
          <rPr>
            <b/>
            <sz val="10"/>
            <rFont val="Tahoma"/>
            <family val="2"/>
          </rPr>
          <t xml:space="preserve">
ANAC - VERS. CONTRIBUTO A CARICO STAZIONE APPALTANTE € 33.160,00
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CIOFANI CLAUDIO -  € 1.093,05 - RIMB. SPESE DI MISSIONE -PERIODO  12/12/2016 - 10/04/2017 ( CHIESA SAN VITO ALLA RIVERA vedi commento su Q.E. )
COLASACCO BIANCAMARIA - 
€ 139,40 - RIMB. SPESE DI VIAGGIO PER ATTIVITA' DI COLLABORAZIONE - NOTA DEL 01/06/2017  PROT. N. 2941
€ 532,80 - RIMB. SPESE DI VIAGGIO PER ATTIVITA' DI COLLABORAZIONE - NOTA DEL 07/05/2018  PROT. N. 1429</t>
        </r>
      </text>
    </comment>
    <comment ref="AL3" authorId="0">
      <text>
        <r>
          <rPr>
            <b/>
            <u val="single"/>
            <sz val="10"/>
            <rFont val="Tahoma"/>
            <family val="2"/>
          </rPr>
          <t xml:space="preserve">
</t>
        </r>
        <r>
          <rPr>
            <b/>
            <u val="single"/>
            <sz val="14"/>
            <rFont val="Tahoma"/>
            <family val="2"/>
          </rPr>
          <t>RUP TOMASSETTI PATRIZIA</t>
        </r>
        <r>
          <rPr>
            <b/>
            <u val="single"/>
            <sz val="10"/>
            <rFont val="Tahoma"/>
            <family val="2"/>
          </rPr>
          <t xml:space="preserve">
pagato da CROSTA non portate al Bilancio*:</t>
        </r>
        <r>
          <rPr>
            <b/>
            <sz val="10"/>
            <rFont val="Tahoma"/>
            <family val="2"/>
          </rPr>
          <t xml:space="preserve">
*LIBRERIA PIROLA </t>
        </r>
        <r>
          <rPr>
            <sz val="10"/>
            <rFont val="Tahoma"/>
            <family val="2"/>
          </rPr>
          <t xml:space="preserve">fatt.772 del 13/07/2013 </t>
        </r>
        <r>
          <rPr>
            <b/>
            <sz val="10"/>
            <rFont val="Tahoma"/>
            <family val="2"/>
          </rPr>
          <t xml:space="preserve">euro 1.336,93 </t>
        </r>
        <r>
          <rPr>
            <sz val="10"/>
            <rFont val="Tahoma"/>
            <family val="2"/>
          </rPr>
          <t>(BANDO GARA)</t>
        </r>
        <r>
          <rPr>
            <b/>
            <sz val="10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
*</t>
        </r>
        <r>
          <rPr>
            <b/>
            <sz val="10"/>
            <rFont val="Tahoma"/>
            <family val="2"/>
          </rPr>
          <t>RESSA AUGUSTO</t>
        </r>
        <r>
          <rPr>
            <sz val="10"/>
            <rFont val="Tahoma"/>
            <family val="2"/>
          </rPr>
          <t xml:space="preserve"> tabella del 10/04/2013 </t>
        </r>
        <r>
          <rPr>
            <b/>
            <sz val="10"/>
            <rFont val="Tahoma"/>
            <family val="2"/>
          </rPr>
          <t>euro 600,43</t>
        </r>
        <r>
          <rPr>
            <sz val="10"/>
            <rFont val="Tahoma"/>
            <family val="2"/>
          </rPr>
          <t xml:space="preserve"> (COMMISSIONE GARA)</t>
        </r>
        <r>
          <rPr>
            <b/>
            <sz val="10"/>
            <rFont val="Tahoma"/>
            <family val="2"/>
          </rPr>
          <t xml:space="preserve">
*MANZONI </t>
        </r>
        <r>
          <rPr>
            <sz val="10"/>
            <rFont val="Tahoma"/>
            <family val="2"/>
          </rPr>
          <t>fattura 201719 del 31/07/2013</t>
        </r>
        <r>
          <rPr>
            <b/>
            <sz val="10"/>
            <rFont val="Tahoma"/>
            <family val="2"/>
          </rPr>
          <t xml:space="preserve"> euro 1.454,42
________________________________________________________________________________
________________________________________________________________________________
STUDIO MODENA INGEGNERIA </t>
        </r>
        <r>
          <rPr>
            <sz val="10"/>
            <rFont val="Tahoma"/>
            <family val="2"/>
          </rPr>
          <t>fattura 43 del 26/07/2013</t>
        </r>
        <r>
          <rPr>
            <b/>
            <sz val="10"/>
            <rFont val="Tahoma"/>
            <family val="2"/>
          </rPr>
          <t xml:space="preserve"> euro 49.958,48
GGM srl </t>
        </r>
        <r>
          <rPr>
            <sz val="10"/>
            <rFont val="Tahoma"/>
            <family val="2"/>
          </rPr>
          <t xml:space="preserve">fatt. 27 del 04/11/2013 </t>
        </r>
        <r>
          <rPr>
            <b/>
            <sz val="10"/>
            <rFont val="Tahoma"/>
            <family val="2"/>
          </rPr>
          <t xml:space="preserve">euro 39.650,00
DE.MA Engineering CONTRATTO N. 415  verifica progetto I LOTTO 
</t>
        </r>
        <r>
          <rPr>
            <sz val="10"/>
            <rFont val="Tahoma"/>
            <family val="2"/>
          </rPr>
          <t xml:space="preserve">fatt.7 del 07/11/2013 </t>
        </r>
        <r>
          <rPr>
            <b/>
            <sz val="10"/>
            <rFont val="Tahoma"/>
            <family val="2"/>
          </rPr>
          <t xml:space="preserve">euro 13.197,70 1 ACCONTO 
</t>
        </r>
        <r>
          <rPr>
            <sz val="10"/>
            <rFont val="Tahoma"/>
            <family val="2"/>
          </rPr>
          <t>fatt. n. 4 del 23/07/2015</t>
        </r>
        <r>
          <rPr>
            <b/>
            <sz val="10"/>
            <rFont val="Tahoma"/>
            <family val="2"/>
          </rPr>
          <t xml:space="preserve"> € 9.898,28 II ACCONTO
</t>
        </r>
        <r>
          <rPr>
            <sz val="10"/>
            <rFont val="Tahoma"/>
            <family val="2"/>
          </rPr>
          <t xml:space="preserve">fatt. n. 1/PA  del 04/01/2018 </t>
        </r>
        <r>
          <rPr>
            <b/>
            <sz val="10"/>
            <rFont val="Tahoma"/>
            <family val="2"/>
          </rPr>
          <t xml:space="preserve"> € 9.898,27 SALDO 
DE.MA Engineering incarico nota prot. 4848 del 4/07/2013 verifica progetto  II  e III LOTTO
</t>
        </r>
        <r>
          <rPr>
            <sz val="10"/>
            <rFont val="Tahoma"/>
            <family val="2"/>
          </rPr>
          <t>fatt. n. 8 del 7/11/2013</t>
        </r>
        <r>
          <rPr>
            <b/>
            <sz val="10"/>
            <rFont val="Tahoma"/>
            <family val="2"/>
          </rPr>
          <t xml:space="preserve"> € 13.855,30 I ACCONTO
fatt. n. 10 del 25/11/2015 € 10.391,47 II ACCONTO
DI SANTO LORETO rimborso spese di missione (membro  di commissione gara ) euro 259,50 + 285,00
RESSA AUGUSTO: </t>
        </r>
        <r>
          <rPr>
            <sz val="10"/>
            <rFont val="Tahoma"/>
            <family val="2"/>
          </rPr>
          <t xml:space="preserve">rimborso spese di missione ( membro di commissione di gara) -  </t>
        </r>
        <r>
          <rPr>
            <b/>
            <sz val="10"/>
            <rFont val="Tahoma"/>
            <family val="2"/>
          </rPr>
          <t xml:space="preserve">euro 170,00 + 452,20 + 227,40
COPERSINO MARIA RITA - </t>
        </r>
        <r>
          <rPr>
            <sz val="10"/>
            <rFont val="Tahoma"/>
            <family val="2"/>
          </rPr>
          <t>rimborso spese di missione</t>
        </r>
        <r>
          <rPr>
            <b/>
            <sz val="10"/>
            <rFont val="Tahoma"/>
            <family val="2"/>
          </rPr>
          <t xml:space="preserve"> euro 135,50
DE VECCHIS VERONICA - </t>
        </r>
        <r>
          <rPr>
            <sz val="10"/>
            <rFont val="Tahoma"/>
            <family val="2"/>
          </rPr>
          <t>rimborso spese di missione</t>
        </r>
        <r>
          <rPr>
            <b/>
            <sz val="10"/>
            <rFont val="Tahoma"/>
            <family val="2"/>
          </rPr>
          <t xml:space="preserve"> euro 267,30
AR. ARTE E RESTAURO SRL -</t>
        </r>
        <r>
          <rPr>
            <sz val="10"/>
            <rFont val="Tahoma"/>
            <family val="2"/>
          </rPr>
          <t xml:space="preserve"> </t>
        </r>
        <r>
          <rPr>
            <b/>
            <u val="single"/>
            <sz val="10"/>
            <rFont val="Tahoma"/>
            <family val="2"/>
          </rPr>
          <t xml:space="preserve">Affidamento lavori del 28/11/2013 </t>
        </r>
        <r>
          <rPr>
            <sz val="10"/>
            <rFont val="Tahoma"/>
            <family val="2"/>
          </rPr>
          <t xml:space="preserve">
fatt. n. 23 del 24/04/2014            </t>
        </r>
        <r>
          <rPr>
            <b/>
            <sz val="10"/>
            <rFont val="Tahoma"/>
            <family val="2"/>
          </rPr>
          <t xml:space="preserve"> € 35.398,09 I SAL 
</t>
        </r>
        <r>
          <rPr>
            <sz val="10"/>
            <rFont val="Tahoma"/>
            <family val="2"/>
          </rPr>
          <t>fatt. n. 250000002 del 9/04/2015</t>
        </r>
        <r>
          <rPr>
            <b/>
            <sz val="10"/>
            <rFont val="Tahoma"/>
            <family val="2"/>
          </rPr>
          <t xml:space="preserve"> € 12.868,04 SALDO 
AR. ARTE E RESTAURO SRL - </t>
        </r>
        <r>
          <rPr>
            <b/>
            <u val="single"/>
            <sz val="10"/>
            <rFont val="Tahoma"/>
            <family val="2"/>
          </rPr>
          <t>Affidamento lavori del 19/12/2014</t>
        </r>
        <r>
          <rPr>
            <b/>
            <sz val="10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fatt. n. 3 del 09/04/2015 </t>
        </r>
        <r>
          <rPr>
            <b/>
            <sz val="10"/>
            <rFont val="Tahoma"/>
            <family val="2"/>
          </rPr>
          <t xml:space="preserve"> € 19.228,81  I SAL </t>
        </r>
        <r>
          <rPr>
            <sz val="10"/>
            <rFont val="Tahoma"/>
            <family val="2"/>
          </rPr>
          <t xml:space="preserve">
fatt. n. 1 del 11/01/2016  </t>
        </r>
        <r>
          <rPr>
            <b/>
            <sz val="10"/>
            <rFont val="Tahoma"/>
            <family val="2"/>
          </rPr>
          <t xml:space="preserve">€ 10.470,14   SALDO
SELF COPY - </t>
        </r>
        <r>
          <rPr>
            <sz val="10"/>
            <rFont val="Tahoma"/>
            <family val="2"/>
          </rPr>
          <t>fatt. n. 190 del 3/11/2014</t>
        </r>
        <r>
          <rPr>
            <b/>
            <sz val="10"/>
            <rFont val="Tahoma"/>
            <family val="2"/>
          </rPr>
          <t xml:space="preserve"> € 2.208,70
TOMASSETTI PATRIZIA -
 </t>
        </r>
        <r>
          <rPr>
            <sz val="10"/>
            <rFont val="Tahoma"/>
            <family val="2"/>
          </rPr>
          <t>Rimborso spese di missione</t>
        </r>
        <r>
          <rPr>
            <b/>
            <sz val="10"/>
            <rFont val="Tahoma"/>
            <family val="2"/>
          </rPr>
          <t xml:space="preserve"> € 149,70
</t>
        </r>
        <r>
          <rPr>
            <sz val="10"/>
            <rFont val="Tahoma"/>
            <family val="2"/>
          </rPr>
          <t xml:space="preserve"> Rimborso spese di missione</t>
        </r>
        <r>
          <rPr>
            <b/>
            <sz val="10"/>
            <rFont val="Tahoma"/>
            <family val="2"/>
          </rPr>
          <t xml:space="preserve"> € 84,95
</t>
        </r>
        <r>
          <rPr>
            <sz val="10"/>
            <rFont val="Tahoma"/>
            <family val="2"/>
          </rPr>
          <t xml:space="preserve"> Rimborso spese di missione</t>
        </r>
        <r>
          <rPr>
            <b/>
            <sz val="10"/>
            <rFont val="Tahoma"/>
            <family val="2"/>
          </rPr>
          <t xml:space="preserve"> € 209,35
</t>
        </r>
        <r>
          <rPr>
            <sz val="10"/>
            <rFont val="Tahoma"/>
            <family val="2"/>
          </rPr>
          <t xml:space="preserve"> Rimborso spese di missione</t>
        </r>
        <r>
          <rPr>
            <b/>
            <sz val="10"/>
            <rFont val="Tahoma"/>
            <family val="2"/>
          </rPr>
          <t xml:space="preserve"> € 272,23
</t>
        </r>
        <r>
          <rPr>
            <sz val="10"/>
            <rFont val="Tahoma"/>
            <family val="2"/>
          </rPr>
          <t xml:space="preserve"> Rimborso spese di missione</t>
        </r>
        <r>
          <rPr>
            <b/>
            <sz val="10"/>
            <rFont val="Tahoma"/>
            <family val="2"/>
          </rPr>
          <t xml:space="preserve"> €245,36
</t>
        </r>
        <r>
          <rPr>
            <sz val="10"/>
            <rFont val="Tahoma"/>
            <family val="2"/>
          </rPr>
          <t>Rimborso spese di missione</t>
        </r>
        <r>
          <rPr>
            <b/>
            <sz val="10"/>
            <rFont val="Tahoma"/>
            <family val="2"/>
          </rPr>
          <t xml:space="preserve"> € 168,43
</t>
        </r>
        <r>
          <rPr>
            <sz val="10"/>
            <rFont val="Tahoma"/>
            <family val="2"/>
          </rPr>
          <t xml:space="preserve">Rimborso spese di missione </t>
        </r>
        <r>
          <rPr>
            <b/>
            <sz val="10"/>
            <rFont val="Tahoma"/>
            <family val="2"/>
          </rPr>
          <t>€ 159,91</t>
        </r>
        <r>
          <rPr>
            <sz val="10"/>
            <rFont val="Tahoma"/>
            <family val="2"/>
          </rPr>
          <t xml:space="preserve"> 
Rimborso spese di missione</t>
        </r>
        <r>
          <rPr>
            <b/>
            <sz val="10"/>
            <rFont val="Tahoma"/>
            <family val="2"/>
          </rPr>
          <t xml:space="preserve"> € 168,01
</t>
        </r>
        <r>
          <rPr>
            <sz val="10"/>
            <rFont val="Tahoma"/>
            <family val="2"/>
          </rPr>
          <t>Rimborso spese di missione</t>
        </r>
        <r>
          <rPr>
            <b/>
            <sz val="10"/>
            <rFont val="Tahoma"/>
            <family val="2"/>
          </rPr>
          <t xml:space="preserve"> € 278,92
</t>
        </r>
        <r>
          <rPr>
            <sz val="10"/>
            <rFont val="Tahoma"/>
            <family val="2"/>
          </rPr>
          <t>Rimborso spese di missione</t>
        </r>
        <r>
          <rPr>
            <b/>
            <sz val="10"/>
            <rFont val="Tahoma"/>
            <family val="2"/>
          </rPr>
          <t xml:space="preserve"> €224,86
</t>
        </r>
        <r>
          <rPr>
            <sz val="10"/>
            <rFont val="Tahoma"/>
            <family val="2"/>
          </rPr>
          <t>Rimborso spese di missione</t>
        </r>
        <r>
          <rPr>
            <b/>
            <sz val="10"/>
            <rFont val="Tahoma"/>
            <family val="2"/>
          </rPr>
          <t xml:space="preserve"> €300,23
</t>
        </r>
        <r>
          <rPr>
            <sz val="10"/>
            <rFont val="Tahoma"/>
            <family val="2"/>
          </rPr>
          <t>Rimborso spese di missione</t>
        </r>
        <r>
          <rPr>
            <b/>
            <sz val="10"/>
            <rFont val="Tahoma"/>
            <family val="2"/>
          </rPr>
          <t xml:space="preserve"> €291,41
</t>
        </r>
        <r>
          <rPr>
            <sz val="10"/>
            <rFont val="Tahoma"/>
            <family val="2"/>
          </rPr>
          <t>Rimborso spese di missione</t>
        </r>
        <r>
          <rPr>
            <b/>
            <sz val="10"/>
            <rFont val="Tahoma"/>
            <family val="2"/>
          </rPr>
          <t xml:space="preserve"> € 169,93
</t>
        </r>
        <r>
          <rPr>
            <sz val="10"/>
            <rFont val="Tahoma"/>
            <family val="2"/>
          </rPr>
          <t>Rimborso spese di missone</t>
        </r>
        <r>
          <rPr>
            <b/>
            <sz val="10"/>
            <rFont val="Tahoma"/>
            <family val="2"/>
          </rPr>
          <t xml:space="preserve"> € 178,53
</t>
        </r>
        <r>
          <rPr>
            <sz val="10"/>
            <rFont val="Tahoma"/>
            <family val="2"/>
          </rPr>
          <t xml:space="preserve">Rimborso spese di missione </t>
        </r>
        <r>
          <rPr>
            <b/>
            <sz val="10"/>
            <rFont val="Tahoma"/>
            <family val="2"/>
          </rPr>
          <t xml:space="preserve">€ 159,09
</t>
        </r>
        <r>
          <rPr>
            <sz val="10"/>
            <rFont val="Tahoma"/>
            <family val="2"/>
          </rPr>
          <t xml:space="preserve">Rimborso spese di missione </t>
        </r>
        <r>
          <rPr>
            <b/>
            <sz val="10"/>
            <rFont val="Tahoma"/>
            <family val="2"/>
          </rPr>
          <t xml:space="preserve">€ 135,49 </t>
        </r>
        <r>
          <rPr>
            <sz val="10"/>
            <rFont val="Tahoma"/>
            <family val="2"/>
          </rPr>
          <t xml:space="preserve">
Rimborso spese di missione </t>
        </r>
        <r>
          <rPr>
            <b/>
            <sz val="10"/>
            <rFont val="Tahoma"/>
            <family val="2"/>
          </rPr>
          <t xml:space="preserve">€211,06
</t>
        </r>
        <r>
          <rPr>
            <sz val="10"/>
            <rFont val="Tahoma"/>
            <family val="2"/>
          </rPr>
          <t>Rimborso spese di missione</t>
        </r>
        <r>
          <rPr>
            <b/>
            <sz val="10"/>
            <rFont val="Tahoma"/>
            <family val="2"/>
          </rPr>
          <t xml:space="preserve"> € 160,84
</t>
        </r>
        <r>
          <rPr>
            <sz val="10"/>
            <rFont val="Tahoma"/>
            <family val="2"/>
          </rPr>
          <t>Rimborso spese di missione</t>
        </r>
        <r>
          <rPr>
            <b/>
            <sz val="10"/>
            <rFont val="Tahoma"/>
            <family val="2"/>
          </rPr>
          <t xml:space="preserve"> €933,42
</t>
        </r>
        <r>
          <rPr>
            <sz val="10"/>
            <rFont val="Tahoma"/>
            <family val="2"/>
          </rPr>
          <t>Rimborso spese di missione</t>
        </r>
        <r>
          <rPr>
            <b/>
            <sz val="10"/>
            <rFont val="Tahoma"/>
            <family val="2"/>
          </rPr>
          <t xml:space="preserve"> € 232,32+€344,47 = € 576,99
SOCIETA' VILLAGGIO GLOBALE INTERNATIONALE SRL INCARICO DEL DIR. REG.
</t>
        </r>
        <r>
          <rPr>
            <sz val="10"/>
            <rFont val="Tahoma"/>
            <family val="2"/>
          </rPr>
          <t>fatt. n. 22 del 17/12/2015</t>
        </r>
        <r>
          <rPr>
            <b/>
            <sz val="10"/>
            <rFont val="Tahoma"/>
            <family val="2"/>
          </rPr>
          <t xml:space="preserve"> € 45.750,00 (-PER ERRORE è STATO PAGATO L'INTERO IMPORTO  ERA DA pagaRE l'85% del fatturato € 38.887,50 il saldo di € 6.862,50 verrà liquidato a fine lavori)
PROGETTAZIONE  DEFINITIVA - contratto n. 645/93 ART. 6 e ART. 14
ROCCHI PAOLO </t>
        </r>
        <r>
          <rPr>
            <sz val="10"/>
            <rFont val="Tahoma"/>
            <family val="2"/>
          </rPr>
          <t>fatt. n. 7/PA del 15/04/2016 € 214.058,61</t>
        </r>
        <r>
          <rPr>
            <b/>
            <sz val="10"/>
            <rFont val="Tahoma"/>
            <family val="2"/>
          </rPr>
          <t xml:space="preserve">
AI STUDIO </t>
        </r>
        <r>
          <rPr>
            <sz val="10"/>
            <rFont val="Tahoma"/>
            <family val="2"/>
          </rPr>
          <t xml:space="preserve">fatt. n. 6 del 15/04/2016 € 40.576,28
</t>
        </r>
        <r>
          <rPr>
            <b/>
            <sz val="10"/>
            <rFont val="Tahoma"/>
            <family val="2"/>
          </rPr>
          <t xml:space="preserve">DEERNS ITALIA  SPA </t>
        </r>
        <r>
          <rPr>
            <sz val="10"/>
            <rFont val="Tahoma"/>
            <family val="2"/>
          </rPr>
          <t xml:space="preserve">fatt. n. 1 del 22/04/2016 € 177640,50
</t>
        </r>
        <r>
          <rPr>
            <b/>
            <sz val="10"/>
            <rFont val="Tahoma"/>
            <family val="2"/>
          </rPr>
          <t>TETRASUDIO ARCHITETTI</t>
        </r>
        <r>
          <rPr>
            <sz val="10"/>
            <rFont val="Tahoma"/>
            <family val="2"/>
          </rPr>
          <t xml:space="preserve"> fatt. n. 2 del 22/04/2016 € 85.902,20
</t>
        </r>
        <r>
          <rPr>
            <b/>
            <sz val="10"/>
            <rFont val="Tahoma"/>
            <family val="2"/>
          </rPr>
          <t xml:space="preserve">MENICHELLI CLAUDIO </t>
        </r>
        <r>
          <rPr>
            <sz val="10"/>
            <rFont val="Tahoma"/>
            <family val="2"/>
          </rPr>
          <t xml:space="preserve"> fatt. n. 1 del 18/04/2016 € 49.882,06
</t>
        </r>
        <r>
          <rPr>
            <b/>
            <sz val="10"/>
            <rFont val="Tahoma"/>
            <family val="2"/>
          </rPr>
          <t xml:space="preserve">MENICHELLI GIACOMO </t>
        </r>
        <r>
          <rPr>
            <sz val="10"/>
            <rFont val="Tahoma"/>
            <family val="2"/>
          </rPr>
          <t xml:space="preserve"> fatt. n. 1 del 18/04/2016 € 6.147,65
</t>
        </r>
        <r>
          <rPr>
            <b/>
            <sz val="10"/>
            <rFont val="Tahoma"/>
            <family val="2"/>
          </rPr>
          <t xml:space="preserve">STUDIO ALTIERI  </t>
        </r>
        <r>
          <rPr>
            <sz val="10"/>
            <rFont val="Tahoma"/>
            <family val="2"/>
          </rPr>
          <t xml:space="preserve">fatt. n. 3/E del 14/04/2016 € 12.444,00
</t>
        </r>
        <r>
          <rPr>
            <b/>
            <sz val="10"/>
            <rFont val="Tahoma"/>
            <family val="2"/>
          </rPr>
          <t>DE CESARE GRAZIA</t>
        </r>
        <r>
          <rPr>
            <sz val="10"/>
            <rFont val="Tahoma"/>
            <family val="2"/>
          </rPr>
          <t xml:space="preserve">  nfatt. n. 4 del 16/04/2016 € 5.612,00</t>
        </r>
        <r>
          <rPr>
            <b/>
            <sz val="10"/>
            <rFont val="Tahoma"/>
            <family val="2"/>
          </rPr>
          <t xml:space="preserve">
PROGETTAZIONE  ESECUTIVA 1 STRALCIO  - contratto n. 645/93 ART. 6 e ART. 14
ROCCHI PAOLO  </t>
        </r>
        <r>
          <rPr>
            <sz val="10"/>
            <rFont val="Tahoma"/>
            <family val="2"/>
          </rPr>
          <t>fatt. n. 18 del 11/09/2017 € 67.066,23</t>
        </r>
        <r>
          <rPr>
            <b/>
            <sz val="10"/>
            <rFont val="Tahoma"/>
            <family val="2"/>
          </rPr>
          <t xml:space="preserve">
AI STUDIO</t>
        </r>
        <r>
          <rPr>
            <sz val="10"/>
            <rFont val="Tahoma"/>
            <family val="2"/>
          </rPr>
          <t xml:space="preserve"> fatt. n. 11 del 5/9/2017 € 4053,23</t>
        </r>
        <r>
          <rPr>
            <b/>
            <sz val="10"/>
            <rFont val="Tahoma"/>
            <family val="2"/>
          </rPr>
          <t xml:space="preserve">
DEERNS ITALIA  SPA </t>
        </r>
        <r>
          <rPr>
            <sz val="10"/>
            <rFont val="Tahoma"/>
            <family val="2"/>
          </rPr>
          <t>fatt. n. 5 del 18/09/2017 € 59.987,06</t>
        </r>
        <r>
          <rPr>
            <b/>
            <sz val="10"/>
            <rFont val="Tahoma"/>
            <family val="2"/>
          </rPr>
          <t xml:space="preserve">
TETRASUDIO ARCHITETTI </t>
        </r>
        <r>
          <rPr>
            <sz val="10"/>
            <rFont val="Tahoma"/>
            <family val="2"/>
          </rPr>
          <t>fatt. n. 8 del 5/09/2017 € 29.127,84</t>
        </r>
        <r>
          <rPr>
            <b/>
            <sz val="10"/>
            <rFont val="Tahoma"/>
            <family val="2"/>
          </rPr>
          <t xml:space="preserve">
MENICHELLI CLAUDIO </t>
        </r>
        <r>
          <rPr>
            <sz val="10"/>
            <rFont val="Tahoma"/>
            <family val="2"/>
          </rPr>
          <t xml:space="preserve"> fatt. n. 1 del 5/09/2017 € 17.763,20</t>
        </r>
        <r>
          <rPr>
            <b/>
            <sz val="10"/>
            <rFont val="Tahoma"/>
            <family val="2"/>
          </rPr>
          <t xml:space="preserve">
MENICHELLI GIACOMO  </t>
        </r>
        <r>
          <rPr>
            <sz val="10"/>
            <rFont val="Tahoma"/>
            <family val="2"/>
          </rPr>
          <t>fatt. n. 1 del 5/09/2017 € 3.641,04</t>
        </r>
        <r>
          <rPr>
            <b/>
            <sz val="10"/>
            <rFont val="Tahoma"/>
            <family val="2"/>
          </rPr>
          <t xml:space="preserve">
STUDIO ALTIERI  </t>
        </r>
        <r>
          <rPr>
            <sz val="10"/>
            <rFont val="Tahoma"/>
            <family val="2"/>
          </rPr>
          <t>fatt. n. 1/E del 28/08/2017 € 1.866,60</t>
        </r>
        <r>
          <rPr>
            <b/>
            <sz val="10"/>
            <rFont val="Tahoma"/>
            <family val="2"/>
          </rPr>
          <t xml:space="preserve">
DE CESARE GRAZIA </t>
        </r>
        <r>
          <rPr>
            <sz val="10"/>
            <rFont val="Tahoma"/>
            <family val="2"/>
          </rPr>
          <t xml:space="preserve"> fatt. n. 4 del 11/08/2017 € 1.793,00</t>
        </r>
        <r>
          <rPr>
            <b/>
            <sz val="10"/>
            <rFont val="Tahoma"/>
            <family val="2"/>
          </rPr>
          <t xml:space="preserve">
R.E.M.I. SRL FATT. N. 29 DEL 15/12/2016 VERBALE DI SOMMA URGENZA DEL 6/06/2016 
</t>
        </r>
        <r>
          <rPr>
            <sz val="10"/>
            <rFont val="Tahoma"/>
            <family val="2"/>
          </rPr>
          <t>fatt. n. 29 del 15/12/2016 € 41.820,11(</t>
        </r>
        <r>
          <rPr>
            <b/>
            <sz val="10"/>
            <rFont val="Tahoma"/>
            <family val="2"/>
          </rPr>
          <t xml:space="preserve"> il fascicolo è stato consegnato all'ufficio bilancio in data 12/01/2017 , successivamente alla data del pagamento avvenuta il 20/12/2016)
</t>
        </r>
        <r>
          <rPr>
            <b/>
            <sz val="12"/>
            <rFont val="Tahoma"/>
            <family val="2"/>
          </rPr>
          <t>R.T.I.  SAC. - COSTRUZIONI DE CESARE - SECAP - COSTRUZIONI IANNINI CONTRATTO 694/142 del 10/03/2017</t>
        </r>
        <r>
          <rPr>
            <b/>
            <sz val="10"/>
            <rFont val="Tahoma"/>
            <family val="2"/>
          </rPr>
          <t xml:space="preserve">  (LAVORI DI SGOMBERO E SMALTIMENTO ARREDI)
SAC</t>
        </r>
        <r>
          <rPr>
            <sz val="10"/>
            <rFont val="Tahoma"/>
            <family val="2"/>
          </rPr>
          <t xml:space="preserve"> fatt. n. 52 del 4/07/2017 € 67.964,13</t>
        </r>
        <r>
          <rPr>
            <b/>
            <sz val="10"/>
            <rFont val="Tahoma"/>
            <family val="2"/>
          </rPr>
          <t xml:space="preserve">
COSTRUZIONI DE CESARE Ing. Ulrico  </t>
        </r>
        <r>
          <rPr>
            <sz val="10"/>
            <rFont val="Tahoma"/>
            <family val="2"/>
          </rPr>
          <t xml:space="preserve"> fatt. n. 17/PA del 4/07/2017 € 13.459,70</t>
        </r>
        <r>
          <rPr>
            <b/>
            <sz val="10"/>
            <rFont val="Tahoma"/>
            <family val="2"/>
          </rPr>
          <t xml:space="preserve">
SECAP  </t>
        </r>
        <r>
          <rPr>
            <sz val="10"/>
            <rFont val="Tahoma"/>
            <family val="2"/>
          </rPr>
          <t>fatt. n. 321 del 31/07/2017 € 37.704,62</t>
        </r>
        <r>
          <rPr>
            <b/>
            <sz val="10"/>
            <rFont val="Tahoma"/>
            <family val="2"/>
          </rPr>
          <t xml:space="preserve">
COSTRUZIONI IANNINI  </t>
        </r>
        <r>
          <rPr>
            <sz val="10"/>
            <rFont val="Tahoma"/>
            <family val="2"/>
          </rPr>
          <t>fatt. n. 2 del 5/07/2017 € 13.205,62</t>
        </r>
        <r>
          <rPr>
            <b/>
            <sz val="10"/>
            <rFont val="Tahoma"/>
            <family val="2"/>
          </rPr>
          <t xml:space="preserve">
TOT. COMPLESSIVO  € 132.334,07  SALDO 
</t>
        </r>
        <r>
          <rPr>
            <b/>
            <sz val="12"/>
            <rFont val="Tahoma"/>
            <family val="2"/>
          </rPr>
          <t xml:space="preserve">R.T.I.  SAC. - COSTRUZIONI DE CESARE - SECAP - COSTRUZIONI IANNINI CONTRATTO 645/93 E ATTO DI SPTTOMISSIONE 796/244 </t>
        </r>
        <r>
          <rPr>
            <b/>
            <sz val="10"/>
            <rFont val="Tahoma"/>
            <family val="2"/>
          </rPr>
          <t xml:space="preserve">
SAC </t>
        </r>
        <r>
          <rPr>
            <sz val="10"/>
            <rFont val="Tahoma"/>
            <family val="2"/>
          </rPr>
          <t>fatt. n. 99 del 14/12/2018 € 788.469,58</t>
        </r>
        <r>
          <rPr>
            <b/>
            <sz val="10"/>
            <rFont val="Tahoma"/>
            <family val="2"/>
          </rPr>
          <t xml:space="preserve">
COSTRUZIONI DE CESARE Ing. Ulrico  </t>
        </r>
        <r>
          <rPr>
            <sz val="10"/>
            <rFont val="Tahoma"/>
            <family val="2"/>
          </rPr>
          <t>fatt. n. 19 del 17/12/2018 € 156.149,47</t>
        </r>
        <r>
          <rPr>
            <b/>
            <sz val="10"/>
            <rFont val="Tahoma"/>
            <family val="2"/>
          </rPr>
          <t xml:space="preserve">
SECAP   f</t>
        </r>
        <r>
          <rPr>
            <sz val="10"/>
            <rFont val="Tahoma"/>
            <family val="2"/>
          </rPr>
          <t>att. n. 657 del 19/12/2018  € 437.421,15</t>
        </r>
        <r>
          <rPr>
            <b/>
            <sz val="10"/>
            <rFont val="Tahoma"/>
            <family val="2"/>
          </rPr>
          <t xml:space="preserve">
COSTRUZIONI IANNINI  </t>
        </r>
        <r>
          <rPr>
            <sz val="10"/>
            <rFont val="Tahoma"/>
            <family val="2"/>
          </rPr>
          <t xml:space="preserve"> fatt. n.16 del 17/12/2018 € 153.201,80</t>
        </r>
        <r>
          <rPr>
            <b/>
            <sz val="10"/>
            <rFont val="Tahoma"/>
            <family val="2"/>
          </rPr>
          <t xml:space="preserve">
TOT. COMPLESSIVO  € 1.535.242,00  ANTICIPAZIONE 20%SU IMPORTO CONTRATTUALE 
SAC   </t>
        </r>
        <r>
          <rPr>
            <sz val="10"/>
            <rFont val="Tahoma"/>
            <family val="2"/>
          </rPr>
          <t>fatt. n. 402 del 9/09/2019  € 387.272,86</t>
        </r>
        <r>
          <rPr>
            <b/>
            <sz val="10"/>
            <rFont val="Tahoma"/>
            <family val="2"/>
          </rPr>
          <t xml:space="preserve">
COSTRUZIONI DE CESARE Ing. Ulrico  </t>
        </r>
        <r>
          <rPr>
            <sz val="10"/>
            <rFont val="Tahoma"/>
            <family val="2"/>
          </rPr>
          <t>fatt. n. 14 del 09/08/2019  € 76.695,98</t>
        </r>
        <r>
          <rPr>
            <b/>
            <sz val="10"/>
            <rFont val="Tahoma"/>
            <family val="2"/>
          </rPr>
          <t xml:space="preserve">
SECAP   </t>
        </r>
        <r>
          <rPr>
            <sz val="10"/>
            <rFont val="Tahoma"/>
            <family val="2"/>
          </rPr>
          <t>fatt. n.437 del 31/08/2019  € 214.848,29</t>
        </r>
        <r>
          <rPr>
            <b/>
            <sz val="10"/>
            <rFont val="Tahoma"/>
            <family val="2"/>
          </rPr>
          <t xml:space="preserve">
COSTRUZIONI IANNINI   </t>
        </r>
        <r>
          <rPr>
            <sz val="10"/>
            <rFont val="Tahoma"/>
            <family val="2"/>
          </rPr>
          <t xml:space="preserve">fatt. n.5 del 08/08/2019 € 75.248,18 </t>
        </r>
        <r>
          <rPr>
            <b/>
            <sz val="10"/>
            <rFont val="Tahoma"/>
            <family val="2"/>
          </rPr>
          <t xml:space="preserve">
TOT. COMPLESSIVO  € 754.065,32  I SAL 
SAC   </t>
        </r>
        <r>
          <rPr>
            <sz val="10"/>
            <rFont val="Tahoma"/>
            <family val="2"/>
          </rPr>
          <t>fatt. n. 464 del 17/10/2019  € 344.026,50</t>
        </r>
        <r>
          <rPr>
            <b/>
            <sz val="10"/>
            <rFont val="Tahoma"/>
            <family val="2"/>
          </rPr>
          <t xml:space="preserve">
COSTRUZIONI DE CESARE Ing. Ulrico  </t>
        </r>
        <r>
          <rPr>
            <sz val="10"/>
            <rFont val="Tahoma"/>
            <family val="2"/>
          </rPr>
          <t>fatt. n. 16 del 18/10/2019  € 68.131,42</t>
        </r>
        <r>
          <rPr>
            <b/>
            <sz val="10"/>
            <rFont val="Tahoma"/>
            <family val="2"/>
          </rPr>
          <t xml:space="preserve">
SECAP  </t>
        </r>
        <r>
          <rPr>
            <sz val="10"/>
            <rFont val="Tahoma"/>
            <family val="2"/>
          </rPr>
          <t xml:space="preserve"> fatt. n. 502 del 17/10/2019  € 190.856,40</t>
        </r>
        <r>
          <rPr>
            <b/>
            <sz val="10"/>
            <rFont val="Tahoma"/>
            <family val="2"/>
          </rPr>
          <t xml:space="preserve">
COSTRUZIONI IANNINI   </t>
        </r>
        <r>
          <rPr>
            <sz val="10"/>
            <rFont val="Tahoma"/>
            <family val="2"/>
          </rPr>
          <t>fatt. n. 8  del 17/10/2019 € 66.845,30</t>
        </r>
        <r>
          <rPr>
            <b/>
            <sz val="10"/>
            <rFont val="Tahoma"/>
            <family val="2"/>
          </rPr>
          <t xml:space="preserve">
TOT. COMPLESSIVO  € 669.859,61   II SAL 
SAC   </t>
        </r>
        <r>
          <rPr>
            <sz val="10"/>
            <rFont val="Tahoma"/>
            <family val="2"/>
          </rPr>
          <t>fatt. n. 194 del 08/04/2020 € 340.696,60</t>
        </r>
        <r>
          <rPr>
            <b/>
            <sz val="10"/>
            <rFont val="Tahoma"/>
            <family val="2"/>
          </rPr>
          <t xml:space="preserve">
COSTRUZIONI DE CESARE Ing. Ulrico  </t>
        </r>
        <r>
          <rPr>
            <sz val="10"/>
            <rFont val="Tahoma"/>
            <family val="2"/>
          </rPr>
          <t>fatt. n. 13 del 22/04/2020 € 67.471,97</t>
        </r>
        <r>
          <rPr>
            <b/>
            <sz val="10"/>
            <rFont val="Tahoma"/>
            <family val="2"/>
          </rPr>
          <t xml:space="preserve">
SECAP   </t>
        </r>
        <r>
          <rPr>
            <sz val="10"/>
            <rFont val="Tahoma"/>
            <family val="2"/>
          </rPr>
          <t>fatt. n. 173 del 08/04/2020 € 189.009,06</t>
        </r>
        <r>
          <rPr>
            <b/>
            <sz val="10"/>
            <rFont val="Tahoma"/>
            <family val="2"/>
          </rPr>
          <t xml:space="preserve">
COSTRUZIONI IANNINI  </t>
        </r>
        <r>
          <rPr>
            <sz val="10"/>
            <rFont val="Tahoma"/>
            <family val="2"/>
          </rPr>
          <t xml:space="preserve"> fatt. n. 3 del 08/04/2020 € 66.198,29</t>
        </r>
        <r>
          <rPr>
            <b/>
            <sz val="10"/>
            <rFont val="Tahoma"/>
            <family val="2"/>
          </rPr>
          <t xml:space="preserve">
TOT. COMPLESSIVO  € 663.375,91  III SAL 
SAC   </t>
        </r>
        <r>
          <rPr>
            <sz val="10"/>
            <rFont val="Tahoma"/>
            <family val="2"/>
          </rPr>
          <t>fatt. 442 del 12/08/2020 € 540.028,83</t>
        </r>
        <r>
          <rPr>
            <b/>
            <sz val="10"/>
            <rFont val="Tahoma"/>
            <family val="2"/>
          </rPr>
          <t xml:space="preserve">
COSTRUZIONI DE CESARE Ing. Ulrico  </t>
        </r>
        <r>
          <rPr>
            <sz val="10"/>
            <rFont val="Tahoma"/>
            <family val="2"/>
          </rPr>
          <t>fatt. n. 26 del 24/08/2020 € 106.947,96</t>
        </r>
        <r>
          <rPr>
            <b/>
            <sz val="10"/>
            <rFont val="Tahoma"/>
            <family val="2"/>
          </rPr>
          <t xml:space="preserve">
SECAP   </t>
        </r>
        <r>
          <rPr>
            <sz val="10"/>
            <rFont val="Tahoma"/>
            <family val="2"/>
          </rPr>
          <t>fatt. 372 del 12/08/2020 € 299.593,09</t>
        </r>
        <r>
          <rPr>
            <b/>
            <sz val="10"/>
            <rFont val="Tahoma"/>
            <family val="2"/>
          </rPr>
          <t xml:space="preserve">
COSTRUZIONI IANNINI   </t>
        </r>
        <r>
          <rPr>
            <sz val="10"/>
            <rFont val="Tahoma"/>
            <family val="2"/>
          </rPr>
          <t xml:space="preserve">fatt. n. 6 del12/08/2020 € 104.929,08 </t>
        </r>
        <r>
          <rPr>
            <b/>
            <sz val="10"/>
            <rFont val="Tahoma"/>
            <family val="2"/>
          </rPr>
          <t xml:space="preserve">
TOT. COMPLESSIVO  € 1.051.498,95   IV SAL 
</t>
        </r>
        <r>
          <rPr>
            <sz val="10"/>
            <rFont val="Tahoma"/>
            <family val="2"/>
          </rPr>
          <t>SAC   fatt. 653 del 17/11/2020  € 345.577,85
COSTRUZIONI DE CESARE Ing. Ulrico  fatt. n. 37 del 18/11/202020 € 68.438,66
SECAP   fatt. 502 del 18/11/2020 €191.717,05 
COSTRUZIONI IANNINI   fatt. n. 10 del 1/11/2020 € 67.146,73</t>
        </r>
        <r>
          <rPr>
            <b/>
            <sz val="10"/>
            <rFont val="Tahoma"/>
            <family val="2"/>
          </rPr>
          <t xml:space="preserve">
TOT. COMPLESSIVO  € 672.880,29  V SAL
</t>
        </r>
        <r>
          <rPr>
            <sz val="10"/>
            <rFont val="Tahoma"/>
            <family val="2"/>
          </rPr>
          <t>SAC   fatt. 295 del 17/05/2021 € 410.616,21
COSTRUZIONI DE CESARE Ing. Ulrico  fatt. n. 23 DEL 20/05/2021 € 81.318,93
SECAP  fatt. n. 212 del 17/05/2021 € 227.798,53
COSTRUZIONI IANNINI   fatt. n. 2 del 17/05/2021 € 79.783,85</t>
        </r>
        <r>
          <rPr>
            <b/>
            <sz val="10"/>
            <rFont val="Tahoma"/>
            <family val="2"/>
          </rPr>
          <t xml:space="preserve">
TOT. COMPLESSIVO  € 799.517,51  VI SAL 
</t>
        </r>
        <r>
          <rPr>
            <sz val="10"/>
            <rFont val="Tahoma"/>
            <family val="2"/>
          </rPr>
          <t>SAC   fatt. 635 del 26/10/2021 € 558.933,12
 DE CESARE Ing. Ulrico  fatt. n. 40 DEL 2 7/10/2021 € 110.691,78
SECAP  fatt. n.611  DEL  26/10/2021 € 310.080,65
RUZIONI IANNINI   fatt. n.  9 del 26/10/2021  € 108.602,23</t>
        </r>
        <r>
          <rPr>
            <b/>
            <sz val="10"/>
            <rFont val="Tahoma"/>
            <family val="2"/>
          </rPr>
          <t xml:space="preserve">
TOT. COMPLESSIVO  € 1.088.307,78  VII SAL 
</t>
        </r>
        <r>
          <rPr>
            <sz val="10"/>
            <rFont val="Tahoma"/>
            <family val="2"/>
          </rPr>
          <t>SAC   fatt.  207 del 04/04/2022 € 331,079,33
 DE CESARE Ing. Ulrico  fatt. 12 del 24/05/2022 € 65.657,36
SECAP  fatt. n.305 del 13.04.2022 € 183.673,67
RUZIONI IANNINI   fatt. n. 2 del 04/04/2022 € 64,329,62</t>
        </r>
        <r>
          <rPr>
            <b/>
            <sz val="10"/>
            <rFont val="Tahoma"/>
            <family val="2"/>
          </rPr>
          <t xml:space="preserve">
TOT. COMPLESSIVO  € 644.649,98  VIII SAL 
</t>
        </r>
        <r>
          <rPr>
            <sz val="10"/>
            <rFont val="Tahoma"/>
            <family val="2"/>
          </rPr>
          <t>SAC   fatt. 276 del 29/04/2022 € 539.912,10
 DE CESARE Ing. Ulrico  fatt. 14 del 24/05/2022 € 105.934,63 
SECAP  fatt. n. 317 del 29/04/2022 € 296.754,46
RUZIONI IANNINI   fatt. n. 6 del 29/04/2022 € 103.934,89</t>
        </r>
        <r>
          <rPr>
            <b/>
            <sz val="10"/>
            <rFont val="Tahoma"/>
            <family val="2"/>
          </rPr>
          <t xml:space="preserve">
TOT. COMPLESSIVO 1.041,536,08 IX SAL 
NOTA RICONOSCIMENTO MAGGIORI COSTI DEL 23/12/2021 PROT. N. 5449
</t>
        </r>
        <r>
          <rPr>
            <sz val="10"/>
            <rFont val="Tahoma"/>
            <family val="2"/>
          </rPr>
          <t xml:space="preserve">IANNINI fatt. n. 3 del 13/04/2022 € 1.222,00
DE CESARE  fatt. n. 13 del 24/05/2022 € 1.245,52
S.A.C. fatt. n. 221 del 13/04/2022 € 6.289,18
SECAP  fatt. n. 306 del 13/04/2022 € 3.489,06
</t>
        </r>
        <r>
          <rPr>
            <b/>
            <sz val="10"/>
            <rFont val="Tahoma"/>
            <family val="2"/>
          </rPr>
          <t xml:space="preserve">TOTALE € 12.245,76
</t>
        </r>
        <r>
          <rPr>
            <b/>
            <sz val="16"/>
            <rFont val="Tahoma"/>
            <family val="2"/>
          </rPr>
          <t xml:space="preserve">COSTI COVID 
</t>
        </r>
        <r>
          <rPr>
            <sz val="10"/>
            <rFont val="Tahoma"/>
            <family val="2"/>
          </rPr>
          <t>SAC   fatt. 297 del 17/05/2021 € 30.420,10
COSTRUZIONI DE CESARE Ing. Ulrico  fatt. n. 2 4 DEL 20/05/2021 € 6.024,44
SECAP  fatt. n. 214 del 17/05/2021 € 16.876,23
COSTRUZIONI IANNINI   fatt. n.  4 del 17/05/2021 € 5.910,71</t>
        </r>
        <r>
          <rPr>
            <b/>
            <sz val="10"/>
            <rFont val="Tahoma"/>
            <family val="2"/>
          </rPr>
          <t xml:space="preserve">
TOT. COMPLESSIVO  € 59.231,48  COSTI COVID 
</t>
        </r>
        <r>
          <rPr>
            <b/>
            <sz val="11"/>
            <rFont val="Tahoma"/>
            <family val="2"/>
          </rPr>
          <t>STUDIO GONNET SRL  - CONTRATTO REP 768/216 COORDINAMENTO SICUREZZA IN FASE ESECUZIONE</t>
        </r>
        <r>
          <rPr>
            <b/>
            <sz val="10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fatt. n. 19 del 22/04/2020 € 21.896,16  anticipazione del 20% su importo contrattuale  (I stralcio)
fatt. n. 20 del 22/04/2020 € 25.633,03 corrispettivo dei lavori contabilizzati peer il  1 - 2 -3 SAL 
fatt. n. 29 del 25/09/2020 € 12.986,81 corrispettivo dei lavori relativi al 4 SAL
fatt. n. 34 del 26/11/2020 € 8.263,61 corrispettivo del  5 SAL
fatt. n.11 del 20/05/2021 € 9.818,18 corrispettivo VI SAL
fatt. n. 25 del 08/11/2021 € 13.364,53 corrispettivo VII SAL
fatt. n. 15 del 30/05/2022 € 17.518,36 corrispettivo VIII  e IX SAL
</t>
        </r>
        <r>
          <rPr>
            <b/>
            <sz val="10"/>
            <rFont val="Tahoma"/>
            <family val="2"/>
          </rPr>
          <t xml:space="preserve">
STUDIO GONNET SRL - INCARICO AGGIUNTIVO DEL 10/07/2020 PROT. N. 2131
</t>
        </r>
        <r>
          <rPr>
            <sz val="10"/>
            <rFont val="Tahoma"/>
            <family val="2"/>
          </rPr>
          <t>fatt. n. 28 del 24/09/2020 € 37.487,37</t>
        </r>
        <r>
          <rPr>
            <b/>
            <sz val="10"/>
            <rFont val="Tahoma"/>
            <family val="2"/>
          </rPr>
          <t xml:space="preserve"> corrispettivo I SAL
f</t>
        </r>
        <r>
          <rPr>
            <sz val="10"/>
            <rFont val="Tahoma"/>
            <family val="2"/>
          </rPr>
          <t>att. n. 35 del 26/11/2020 € 8,386,38</t>
        </r>
        <r>
          <rPr>
            <b/>
            <sz val="10"/>
            <rFont val="Tahoma"/>
            <family val="2"/>
          </rPr>
          <t xml:space="preserve">  corrispettivo II SAL
</t>
        </r>
        <r>
          <rPr>
            <sz val="10"/>
            <rFont val="Tahoma"/>
            <family val="2"/>
          </rPr>
          <t>fatt. n. 12 del 20/05/2021 € 2.737,29</t>
        </r>
        <r>
          <rPr>
            <b/>
            <sz val="10"/>
            <rFont val="Tahoma"/>
            <family val="2"/>
          </rPr>
          <t xml:space="preserve"> corrispettivo III SAL 
</t>
        </r>
        <r>
          <rPr>
            <b/>
            <sz val="12"/>
            <rFont val="Tahoma"/>
            <family val="2"/>
          </rPr>
          <t>R.T.I.  SAC. - COSTRUZIONI DE CESARE - SECAP - COSTRUZIONI IANNINI CONTRATTO REP 812/260 (LAVORI COMPLEMENTARI)</t>
        </r>
        <r>
          <rPr>
            <b/>
            <sz val="10"/>
            <rFont val="Tahoma"/>
            <family val="2"/>
          </rPr>
          <t xml:space="preserve">
SAC   </t>
        </r>
        <r>
          <rPr>
            <sz val="10"/>
            <rFont val="Tahoma"/>
            <family val="2"/>
          </rPr>
          <t>fatt. 443 del 12/08/2020 € 838.357,17</t>
        </r>
        <r>
          <rPr>
            <b/>
            <sz val="10"/>
            <rFont val="Tahoma"/>
            <family val="2"/>
          </rPr>
          <t xml:space="preserve">
COSTRUZIONI DE CESARE Ing. Ulrico  </t>
        </r>
        <r>
          <rPr>
            <sz val="10"/>
            <rFont val="Tahoma"/>
            <family val="2"/>
          </rPr>
          <t>fatt. n. 27 del 24/08/2020 € 166.029,26</t>
        </r>
        <r>
          <rPr>
            <b/>
            <sz val="10"/>
            <rFont val="Tahoma"/>
            <family val="2"/>
          </rPr>
          <t xml:space="preserve">
SECAP   </t>
        </r>
        <r>
          <rPr>
            <sz val="10"/>
            <rFont val="Tahoma"/>
            <family val="2"/>
          </rPr>
          <t>fatt. 375 del 12/08/2020 € 465.097,40</t>
        </r>
        <r>
          <rPr>
            <b/>
            <sz val="10"/>
            <rFont val="Tahoma"/>
            <family val="2"/>
          </rPr>
          <t xml:space="preserve">
COSTRUZIONI IANNINI   </t>
        </r>
        <r>
          <rPr>
            <sz val="10"/>
            <rFont val="Tahoma"/>
            <family val="2"/>
          </rPr>
          <t>fatt. n. 7 del12/08/2020 € 162.895,10</t>
        </r>
        <r>
          <rPr>
            <b/>
            <sz val="10"/>
            <rFont val="Tahoma"/>
            <family val="2"/>
          </rPr>
          <t xml:space="preserve">
TOT. COMPLESSIVO  € 1.632.378,92 I SAL 
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SAC</t>
        </r>
        <r>
          <rPr>
            <sz val="10"/>
            <rFont val="Tahoma"/>
            <family val="2"/>
          </rPr>
          <t xml:space="preserve">   fatt. 654 DEL 17/11/2020 € 187.549,41
</t>
        </r>
        <r>
          <rPr>
            <b/>
            <sz val="10"/>
            <rFont val="Tahoma"/>
            <family val="2"/>
          </rPr>
          <t>COSTRUZIONI DE CESARE Ing. Ulrico</t>
        </r>
        <r>
          <rPr>
            <sz val="10"/>
            <rFont val="Tahoma"/>
            <family val="2"/>
          </rPr>
          <t xml:space="preserve">  fatt. n. 38 DEL 20/11/2020 € 37.142,51
</t>
        </r>
        <r>
          <rPr>
            <b/>
            <sz val="10"/>
            <rFont val="Tahoma"/>
            <family val="2"/>
          </rPr>
          <t xml:space="preserve">SECAP  </t>
        </r>
        <r>
          <rPr>
            <sz val="10"/>
            <rFont val="Tahoma"/>
            <family val="2"/>
          </rPr>
          <t xml:space="preserve"> fatt. 503 DEL 18/11/2020 € 104.047,23
</t>
        </r>
        <r>
          <rPr>
            <b/>
            <sz val="10"/>
            <rFont val="Tahoma"/>
            <family val="2"/>
          </rPr>
          <t>COSTRUZIONI IANNINI</t>
        </r>
        <r>
          <rPr>
            <sz val="10"/>
            <rFont val="Tahoma"/>
            <family val="2"/>
          </rPr>
          <t xml:space="preserve">   fatt. n. 12 DEL 19/11/2020 € 36.441,36</t>
        </r>
        <r>
          <rPr>
            <b/>
            <sz val="10"/>
            <rFont val="Tahoma"/>
            <family val="2"/>
          </rPr>
          <t xml:space="preserve">
TOT. COMPLESSIVO  € 365.180,51 IISAL
SAC</t>
        </r>
        <r>
          <rPr>
            <sz val="10"/>
            <rFont val="Tahoma"/>
            <family val="2"/>
          </rPr>
          <t xml:space="preserve">   fatt. 296 del 17/05/2021 € 61.098,79
</t>
        </r>
        <r>
          <rPr>
            <b/>
            <sz val="10"/>
            <rFont val="Tahoma"/>
            <family val="2"/>
          </rPr>
          <t>COSTRUZIONI DE CESARE Ing. Ulrico</t>
        </r>
        <r>
          <rPr>
            <sz val="10"/>
            <rFont val="Tahoma"/>
            <family val="2"/>
          </rPr>
          <t xml:space="preserve">  fatt. n. 22 del 20/05/2021€ 12.100,08
</t>
        </r>
        <r>
          <rPr>
            <b/>
            <sz val="10"/>
            <rFont val="Tahoma"/>
            <family val="2"/>
          </rPr>
          <t>SECAP</t>
        </r>
        <r>
          <rPr>
            <sz val="10"/>
            <rFont val="Tahoma"/>
            <family val="2"/>
          </rPr>
          <t xml:space="preserve">   fatt. 213 del 17/05/2021 € 33.895,92
</t>
        </r>
        <r>
          <rPr>
            <b/>
            <sz val="10"/>
            <rFont val="Tahoma"/>
            <family val="2"/>
          </rPr>
          <t>COSTRUZIONI IANNINI</t>
        </r>
        <r>
          <rPr>
            <sz val="10"/>
            <rFont val="Tahoma"/>
            <family val="2"/>
          </rPr>
          <t xml:space="preserve">   fatt. 3 del 17/05/2021 € 11.871,66</t>
        </r>
        <r>
          <rPr>
            <b/>
            <sz val="10"/>
            <rFont val="Tahoma"/>
            <family val="2"/>
          </rPr>
          <t xml:space="preserve">
TOT. COMPLESSIVO 118.966,44 IIISAL
PUBLICAZIONE BANDO DI GARA PER COORDINAMENTO SICUREZZA IN FASE DI ESECUZIONE 
PIEMME SPA </t>
        </r>
        <r>
          <rPr>
            <sz val="10"/>
            <rFont val="Tahoma"/>
            <family val="2"/>
          </rPr>
          <t>fatt. n. VE0031902017 DEL 31/10/2017 € 740,54</t>
        </r>
        <r>
          <rPr>
            <b/>
            <sz val="10"/>
            <rFont val="Tahoma"/>
            <family val="2"/>
          </rPr>
          <t xml:space="preserve">
A. MANZONI&amp; C. SPA - </t>
        </r>
        <r>
          <rPr>
            <sz val="10"/>
            <rFont val="Tahoma"/>
            <family val="2"/>
          </rPr>
          <t xml:space="preserve">fatt. n. 30222017120000400328 del 31/10/2017 € 732,00
</t>
        </r>
        <r>
          <rPr>
            <b/>
            <sz val="10"/>
            <rFont val="Tahoma"/>
            <family val="2"/>
          </rPr>
          <t>A. MANZONI&amp; C. SPA</t>
        </r>
        <r>
          <rPr>
            <sz val="10"/>
            <rFont val="Tahoma"/>
            <family val="2"/>
          </rPr>
          <t xml:space="preserve"> - fatt. n. 30222017120000400327 del 31/10/2017 € 1.342,00</t>
        </r>
        <r>
          <rPr>
            <b/>
            <sz val="10"/>
            <rFont val="Tahoma"/>
            <family val="2"/>
          </rPr>
          <t xml:space="preserve">
ISTUTUTO POLIGRAFICO DELLA ZECCA  </t>
        </r>
        <r>
          <rPr>
            <sz val="10"/>
            <rFont val="Tahoma"/>
            <family val="2"/>
          </rPr>
          <t xml:space="preserve">fatt. n. 1216015408 del 3/10/2017 € 1.584,66
</t>
        </r>
        <r>
          <rPr>
            <b/>
            <sz val="10"/>
            <rFont val="Tahoma"/>
            <family val="2"/>
          </rPr>
          <t>RCS MEDIAGROUP SPA</t>
        </r>
        <r>
          <rPr>
            <sz val="10"/>
            <rFont val="Tahoma"/>
            <family val="2"/>
          </rPr>
          <t xml:space="preserve"> fatt. n. 2017047643 del 12/12/2017 € 1.366,40
</t>
        </r>
        <r>
          <rPr>
            <b/>
            <sz val="10"/>
            <rFont val="Tahoma"/>
            <family val="2"/>
          </rPr>
          <t xml:space="preserve">
 PUBBLICAZIONE ESITO  BANDO DI GARA PER COORDINAMENTO SICUREZZA IN FASE DI ESECUZIONE 
RCS MEDIAGROUP </t>
        </r>
        <r>
          <rPr>
            <sz val="10"/>
            <rFont val="Tahoma"/>
            <family val="2"/>
          </rPr>
          <t xml:space="preserve"> fatt. n. 2018013605 del 30/04/2018</t>
        </r>
        <r>
          <rPr>
            <b/>
            <sz val="10"/>
            <rFont val="Tahoma"/>
            <family val="2"/>
          </rPr>
          <t xml:space="preserve"> € 1.366,40
PIEMME SPA fatt.</t>
        </r>
        <r>
          <rPr>
            <sz val="10"/>
            <rFont val="Tahoma"/>
            <family val="2"/>
          </rPr>
          <t xml:space="preserve"> n. VE0012522018  DEL30/04/2018 </t>
        </r>
        <r>
          <rPr>
            <b/>
            <sz val="10"/>
            <rFont val="Tahoma"/>
            <family val="2"/>
          </rPr>
          <t xml:space="preserve">€ 740,54
A. MANZONI&amp; C. SPA - </t>
        </r>
        <r>
          <rPr>
            <sz val="10"/>
            <rFont val="Tahoma"/>
            <family val="2"/>
          </rPr>
          <t xml:space="preserve">fatt. n. 30222018120000342402 e fatt n.  30222018120000342403 del30/04/2018 </t>
        </r>
        <r>
          <rPr>
            <b/>
            <sz val="10"/>
            <rFont val="Tahoma"/>
            <family val="2"/>
          </rPr>
          <t xml:space="preserve"> € 732,00 +€ 1.342,00
ISTUTUTO POLIGRAFICO DELLA ZECCA </t>
        </r>
        <r>
          <rPr>
            <sz val="10"/>
            <rFont val="Tahoma"/>
            <family val="2"/>
          </rPr>
          <t xml:space="preserve"> fatt. n. 1218002781  del 19/04/2018 </t>
        </r>
        <r>
          <rPr>
            <b/>
            <sz val="10"/>
            <rFont val="Tahoma"/>
            <family val="2"/>
          </rPr>
          <t xml:space="preserve">€ 946,68
BURECA AGOSTINO - COMPONENTE COMMISSIONE GARA PER COORDINAMENTO SICURZ. IN FASE DI ESECUZ.   - DETERMINA DI INVITALI N. 12 DEL 05/02/2018
</t>
        </r>
        <r>
          <rPr>
            <sz val="10"/>
            <rFont val="Tahoma"/>
            <family val="2"/>
          </rPr>
          <t xml:space="preserve">Ricevuta di Pagamento del 10/12/2018 € 2.500,00 (€ 2.000,00 + rit. acconto € 500,00)
</t>
        </r>
        <r>
          <rPr>
            <b/>
            <sz val="10"/>
            <rFont val="Tahoma"/>
            <family val="2"/>
          </rPr>
          <t>CAPELLI ANDREA - COMPONENTE COMMISSIONE GARA PER COORDINAMENTO SICURZ. IN FASE DI ESECUZ.   - DETERMINA DI INVITALI N. 12 DEL 05/02/2018</t>
        </r>
        <r>
          <rPr>
            <sz val="10"/>
            <rFont val="Tahoma"/>
            <family val="2"/>
          </rPr>
          <t xml:space="preserve">
Ricevuta di Pagamento del 27/12/2018 € 2.500,00 (€ 2.000,00 + rit. acconto € 500,00)
</t>
        </r>
        <r>
          <rPr>
            <b/>
            <sz val="12"/>
            <rFont val="Tahoma"/>
            <family val="2"/>
          </rPr>
          <t>INCENTIVO ALLA PROGETTAZIONE</t>
        </r>
        <r>
          <rPr>
            <sz val="10"/>
            <rFont val="Tahoma"/>
            <family val="2"/>
          </rPr>
          <t xml:space="preserve"> 
 ANTICIPAZIONE SU FASE RELATIVA ALLA PROGETTAZ. PRELIMINARE E ALLA GARA D'APPALTO) </t>
        </r>
        <r>
          <rPr>
            <b/>
            <sz val="10"/>
            <rFont val="Tahoma"/>
            <family val="2"/>
          </rPr>
          <t xml:space="preserve">€ 37.560,97
</t>
        </r>
        <r>
          <rPr>
            <sz val="10"/>
            <rFont val="Tahoma"/>
            <family val="2"/>
          </rPr>
          <t>ANTICIPAZIONE SU AVANZAMENTO LAVORI N. 5</t>
        </r>
        <r>
          <rPr>
            <b/>
            <sz val="10"/>
            <rFont val="Tahoma"/>
            <family val="2"/>
          </rPr>
          <t xml:space="preserve"> € 27.218,65
INVITALIA - convenzione MIBACT/INVITALIA del 24/11/2015
</t>
        </r>
        <r>
          <rPr>
            <sz val="10"/>
            <rFont val="Tahoma"/>
            <family val="2"/>
          </rPr>
          <t xml:space="preserve">nota di debito nr. 2220200031  del 23/01/2020 € 225,00
</t>
        </r>
        <r>
          <rPr>
            <b/>
            <sz val="10"/>
            <rFont val="Tahoma"/>
            <family val="2"/>
          </rPr>
          <t xml:space="preserve">R.T.P. MAZARIELLO/PALANGIO - COLLAUDO STATICO - CONTRATTO REP782/230 (opere principali)
</t>
        </r>
        <r>
          <rPr>
            <sz val="10"/>
            <rFont val="Tahoma"/>
            <family val="2"/>
          </rPr>
          <t xml:space="preserve">Mazzariello Anna Rita - fatt. n. 1 del 10/02/2020 € 5.380,65
Palangio Francesco - Fatt. n. 1 del 12/02/2020 € 5.380,65 </t>
        </r>
        <r>
          <rPr>
            <b/>
            <sz val="10"/>
            <rFont val="Tahoma"/>
            <family val="2"/>
          </rPr>
          <t xml:space="preserve">     tot. 10.761,30 I ACCONTO 
</t>
        </r>
        <r>
          <rPr>
            <sz val="10"/>
            <rFont val="Tahoma"/>
            <family val="2"/>
          </rPr>
          <t xml:space="preserve">
Mazzariello Anna Rita - fatt. n. 17 del 30/09/2020 € 2.946,83
Palangio Francesco - fatt. n. 3 del 29/09/2020 € 2.946,83 </t>
        </r>
        <r>
          <rPr>
            <b/>
            <sz val="10"/>
            <rFont val="Tahoma"/>
            <family val="2"/>
          </rPr>
          <t xml:space="preserve"> Tot. €5.893,66  II ACCONTO
</t>
        </r>
        <r>
          <rPr>
            <sz val="10"/>
            <rFont val="Tahoma"/>
            <family val="2"/>
          </rPr>
          <t xml:space="preserve"> Mazzariello fatt.23  del 20/11/2020 € 1.885,75
 Palangio fatt. n. 5  del 20/11/2020  € 1.885,75</t>
        </r>
        <r>
          <rPr>
            <b/>
            <sz val="10"/>
            <rFont val="Tahoma"/>
            <family val="2"/>
          </rPr>
          <t xml:space="preserve"> -tot. € 3.771,50 III ACCONTO
R.T.P. MAZARIELLO/PALANGIO - COLLAUDO STATICO - OPERE COMPLEMENTARI ESTENSIONE INCARIOCO DEL 10/07/2020 PROT. N. 2132
</t>
        </r>
        <r>
          <rPr>
            <sz val="10"/>
            <rFont val="Tahoma"/>
            <family val="2"/>
          </rPr>
          <t>Mazzariello Anna Rita -  fatt. n. 16 del 30/09/2020 € 6.696,,87
Palangio Francesco - fatt. n. 2 del 29/09/2020 € 6.696,87</t>
        </r>
        <r>
          <rPr>
            <b/>
            <sz val="10"/>
            <rFont val="Tahoma"/>
            <family val="2"/>
          </rPr>
          <t xml:space="preserve">  Tot. € 13.393,70 I ACCONTO
 </t>
        </r>
        <r>
          <rPr>
            <sz val="10"/>
            <rFont val="Tahoma"/>
            <family val="2"/>
          </rPr>
          <t xml:space="preserve">Mazzariello fatt. 22 del 20/11/2020 € 1498,16
 Palangio fatt. n. 4  del 20/11/2020 €1.498,16 </t>
        </r>
        <r>
          <rPr>
            <b/>
            <sz val="10"/>
            <rFont val="Tahoma"/>
            <family val="2"/>
          </rPr>
          <t xml:space="preserve"> Tot. € 2.996,32 II ACCONTO
STORARO FRANCESCA - INCARICO DEL 20/06/2016 PROT. N. 3142 (illuminotecnica Mammuthus Meridionalis)
</t>
        </r>
        <r>
          <rPr>
            <sz val="10"/>
            <rFont val="Tahoma"/>
            <family val="2"/>
          </rPr>
          <t>fatt. n. 7 del 15/05/2020 € 8.247.20 SALDO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WWF - VALUTAZIONE PROGETTO  RIF. PRATICA N. 3215 € 900,00
900,00_____________________________________________________________________________________________________________________________________________________________________________________________________________
</t>
        </r>
        <r>
          <rPr>
            <b/>
            <sz val="16"/>
            <rFont val="Tahoma"/>
            <family val="2"/>
          </rPr>
          <t xml:space="preserve">RUP. DE VITIS FRANCO </t>
        </r>
        <r>
          <rPr>
            <b/>
            <sz val="10"/>
            <rFont val="Tahoma"/>
            <family val="2"/>
          </rPr>
          <t xml:space="preserve">
SO.LA.SPE SRL  CONTRATTO N. 657/105 (LAVORI COMPLEMENTARRI ESTENSIONE   DEL CONTRATTO N. 437)
</t>
        </r>
        <r>
          <rPr>
            <sz val="10"/>
            <rFont val="Tahoma"/>
            <family val="2"/>
          </rPr>
          <t xml:space="preserve">fatt. n. 18 del 21/11/2016 € 188.869,30 I SAL 
certificato di pagamento del 30/01/2017 € 174.430,93 II SAL
fatt. n. 20 del 03/07/2018 € 60.551,08 III SAL  
fatt. n. 21 del 24/07/2018 € 2.129,91  SAL FINALE </t>
        </r>
        <r>
          <rPr>
            <b/>
            <sz val="10"/>
            <rFont val="Tahoma"/>
            <family val="2"/>
          </rPr>
          <t xml:space="preserve">
MANTINI GABRIELE - INCARICO DEL 08/03/2016 PROT. N. 1217
</t>
        </r>
        <r>
          <rPr>
            <sz val="10"/>
            <rFont val="Tahoma"/>
            <family val="2"/>
          </rPr>
          <t xml:space="preserve">fatt. n. 2 del 1/03/2017 € 5.709,60 I ACCONTO DEL 50%
fatt. n. 3 del 09/07/2018  € 5.709,60 SALDO
</t>
        </r>
        <r>
          <rPr>
            <b/>
            <sz val="10"/>
            <rFont val="Tahoma"/>
            <family val="2"/>
          </rPr>
          <t>INCENTIVO ALLA PROGETTAZIONE</t>
        </r>
        <r>
          <rPr>
            <sz val="10"/>
            <rFont val="Tahoma"/>
            <family val="2"/>
          </rPr>
          <t xml:space="preserve"> - tabella del 26/10/2018 € 7.917,00
----------------------------------------------------------------------------------------------------
</t>
        </r>
        <r>
          <rPr>
            <b/>
            <sz val="14"/>
            <rFont val="Tahoma"/>
            <family val="2"/>
          </rPr>
          <t xml:space="preserve">OPERE COMPLEMENTARI RUP TOMASSETTI
</t>
        </r>
        <r>
          <rPr>
            <b/>
            <sz val="10"/>
            <rFont val="Tahoma"/>
            <family val="2"/>
          </rPr>
          <t>DE SANCTIS FRANCESCO INCARICO DEL 21/11/2019 PROT. N. 4863</t>
        </r>
        <r>
          <rPr>
            <sz val="10"/>
            <rFont val="Tahoma"/>
            <family val="2"/>
          </rPr>
          <t xml:space="preserve">
fatt. n. 13/PA del 31/12/2019 € 14.902,06  SALDO </t>
        </r>
      </text>
    </comment>
  </commentList>
</comments>
</file>

<file path=xl/sharedStrings.xml><?xml version="1.0" encoding="utf-8"?>
<sst xmlns="http://schemas.openxmlformats.org/spreadsheetml/2006/main" count="950" uniqueCount="514">
  <si>
    <t xml:space="preserve">                   (Giuseppe Rossi)  </t>
  </si>
  <si>
    <t>Data del collaudo o dell'emissione del certificato di regolare esecuzione</t>
  </si>
  <si>
    <t>Data inizio dei lavori (verbale di consegna)</t>
  </si>
  <si>
    <t>CIG</t>
  </si>
  <si>
    <t>AO</t>
  </si>
  <si>
    <t>Note</t>
  </si>
  <si>
    <t xml:space="preserve">                                                                                      IL DIRETTORE REGIONALE </t>
  </si>
  <si>
    <t xml:space="preserve">                                                                                                 (Fabrizio Magani)</t>
  </si>
  <si>
    <t>Tipologia progetto - SF, PRE, DEF, ESE.</t>
  </si>
  <si>
    <t>data del contratto o altro atto non soggetto a G.I.G (per anni precedenti)</t>
  </si>
  <si>
    <t>Somma, comprensiva di IVA,  di tutti gli importi previsti nel quadro economico impegnati con atto giuridicamente vincolante (specificare nelle note)</t>
  </si>
  <si>
    <t>Importo totale dei pagamenti effettuati inclusa IVA (specificare nelle note)</t>
  </si>
  <si>
    <t>VERIFICA CONTABILE</t>
  </si>
  <si>
    <t>Comune ove situato l'oggetto dell'intervento</t>
  </si>
  <si>
    <t>Oggetto dell'intervento - (es. Chiesa di …., Museo ….. Ecc)</t>
  </si>
  <si>
    <t xml:space="preserve">Intervento su Bene Statale o non Statale (S = Statale, NS = Non Statale) </t>
  </si>
  <si>
    <t>Bene mobile o immobile (M o IM)</t>
  </si>
  <si>
    <t>Accordo di Programma Quadro - APQ - Si o NO</t>
  </si>
  <si>
    <t>Avanzamento lavori in % (Colonna di calcolo automatico non modificare)</t>
  </si>
  <si>
    <t>M  IM</t>
  </si>
  <si>
    <t>APQ SI  NO</t>
  </si>
  <si>
    <t>Staz App</t>
  </si>
  <si>
    <t>Data prevista ultimaz.  lavori</t>
  </si>
  <si>
    <t>Data avvenuta ultimaz. lavori</t>
  </si>
  <si>
    <t>Prov</t>
  </si>
  <si>
    <t>Data incarico RUP</t>
  </si>
  <si>
    <t>Data prevista per la consegna del progetto</t>
  </si>
  <si>
    <t>Data di consegna del progetto</t>
  </si>
  <si>
    <t>Data inizio  individuazione del contraente</t>
  </si>
  <si>
    <t>Data fine individuazione del contraente</t>
  </si>
  <si>
    <t>Data del contratto o altro atto soggetto a GIG</t>
  </si>
  <si>
    <t>Data del contratto o altro atto non soggetto a GIG</t>
  </si>
  <si>
    <t>Codice identificativo gara (GIG)</t>
  </si>
  <si>
    <t>Data incarico del R.U.P</t>
  </si>
  <si>
    <t>Data inizio individuazione del contraente</t>
  </si>
  <si>
    <t>data del contratto o altro atto soggetto a G.I.G</t>
  </si>
  <si>
    <t>AG</t>
  </si>
  <si>
    <t>AH</t>
  </si>
  <si>
    <t>AI</t>
  </si>
  <si>
    <t>AJ</t>
  </si>
  <si>
    <t>AK</t>
  </si>
  <si>
    <t>AL</t>
  </si>
  <si>
    <t>AM</t>
  </si>
  <si>
    <t>AN</t>
  </si>
  <si>
    <t>AQ</t>
  </si>
  <si>
    <t xml:space="preserve">COLONNA </t>
  </si>
  <si>
    <t>INDICAZIONI</t>
  </si>
  <si>
    <t>NOTE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</si>
  <si>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</si>
  <si>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</si>
  <si>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</si>
  <si>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</si>
  <si>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</si>
  <si>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</si>
  <si>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</si>
  <si>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</si>
  <si>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</si>
  <si>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</si>
  <si>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</si>
  <si>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</t>
  </si>
  <si>
    <t>O</t>
  </si>
  <si>
    <t>P</t>
  </si>
  <si>
    <t>Q</t>
  </si>
  <si>
    <t>Z</t>
  </si>
  <si>
    <t>J</t>
  </si>
  <si>
    <t>K</t>
  </si>
  <si>
    <t>R</t>
  </si>
  <si>
    <t>U</t>
  </si>
  <si>
    <t>V</t>
  </si>
  <si>
    <t>W</t>
  </si>
  <si>
    <t>X</t>
  </si>
  <si>
    <t>Y</t>
  </si>
  <si>
    <t>AA</t>
  </si>
  <si>
    <t>AB</t>
  </si>
  <si>
    <t>AC</t>
  </si>
  <si>
    <t>AD</t>
  </si>
  <si>
    <t>AE</t>
  </si>
  <si>
    <t>AF</t>
  </si>
  <si>
    <t>IL REPONSABILE DEL SERVIZIO BILANCIO</t>
  </si>
  <si>
    <t>Anno finanziario di riferimento</t>
  </si>
  <si>
    <t>Tip.
Prog.</t>
  </si>
  <si>
    <t>Tip.</t>
  </si>
  <si>
    <t>Tipologia dell'intervento</t>
  </si>
  <si>
    <t>Importo lordo approvato</t>
  </si>
  <si>
    <t xml:space="preserve">Importo netto appaltato dei lavori principali comprensivo di IVA </t>
  </si>
  <si>
    <t>Importo del ribasso al netto di IVA</t>
  </si>
  <si>
    <t>S</t>
  </si>
  <si>
    <t>Numero intervento</t>
  </si>
  <si>
    <t>Lotto in questione: Nuovo Prosecuzione Completamento</t>
  </si>
  <si>
    <t>Codice unico di progetto  - CUP</t>
  </si>
  <si>
    <t>Importo economie incluso il ribasso (calcolo automatico non modificare)</t>
  </si>
  <si>
    <t>Data effettiva dell'ultimazione dei lavori (verbale di ultimazione )</t>
  </si>
  <si>
    <t>Bilancio somma disponibile lorda (calcolo automatico non modificare)</t>
  </si>
  <si>
    <t>Piano</t>
  </si>
  <si>
    <t>Anno</t>
  </si>
  <si>
    <t>Sett.</t>
  </si>
  <si>
    <t>T</t>
  </si>
  <si>
    <t>Comune</t>
  </si>
  <si>
    <t>Data inizio lavori</t>
  </si>
  <si>
    <t>Responsabile del procedimento</t>
  </si>
  <si>
    <t>Piano di appartenenza del programma</t>
  </si>
  <si>
    <t>Codice istituto</t>
  </si>
  <si>
    <t>N. int.</t>
  </si>
  <si>
    <t>CUP</t>
  </si>
  <si>
    <t>Provincia</t>
  </si>
  <si>
    <t>Indirizzo</t>
  </si>
  <si>
    <t xml:space="preserve">Indirizzo preciso dell'immobile o altro </t>
  </si>
  <si>
    <t>int. S/NS</t>
  </si>
  <si>
    <t xml:space="preserve">Descrizione dell'intervento </t>
  </si>
  <si>
    <t>Stazione Appaltante DR o IST</t>
  </si>
  <si>
    <t>Importo appaltato comprensivo dell'IVA</t>
  </si>
  <si>
    <t>importo ribasso al netto</t>
  </si>
  <si>
    <t xml:space="preserve">Importo economie incluso il ribasso </t>
  </si>
  <si>
    <t xml:space="preserve">Data del collaudo </t>
  </si>
  <si>
    <t>Codice Ist.</t>
  </si>
  <si>
    <t>N/P    C</t>
  </si>
  <si>
    <t xml:space="preserve">Somma di tutti gli altri importi del quadro economico impegnati </t>
  </si>
  <si>
    <t>Data prevista nella consegna per dare compiuti i lavori</t>
  </si>
  <si>
    <t>Nome e cognome del responsabile del procedimento (senza titoli)</t>
  </si>
  <si>
    <t>Cap.</t>
  </si>
  <si>
    <t>Capitolo di spesa</t>
  </si>
  <si>
    <t xml:space="preserve">L'AQUILA </t>
  </si>
  <si>
    <t>Aq</t>
  </si>
  <si>
    <t>D.R.</t>
  </si>
  <si>
    <t>DR</t>
  </si>
  <si>
    <t>Settore  - BA  (Beni Archeologici), BAP (Benio Architettonici e Paesaggio), BSAE (Beni Storici Artistici Etnoantropologici), DR (Direzione Regionale)</t>
  </si>
  <si>
    <t>Soggetto Versante</t>
  </si>
  <si>
    <t>DEF</t>
  </si>
  <si>
    <t>TE</t>
  </si>
  <si>
    <t xml:space="preserve"> </t>
  </si>
  <si>
    <t>CIPE 135 DEL 21/12/2012</t>
  </si>
  <si>
    <t>MiBAC - Direzione Generale Organizzazione,affari generali innovazione bilabcio SERVIZIO II</t>
  </si>
  <si>
    <t xml:space="preserve">TOCCO CASAURIA </t>
  </si>
  <si>
    <t>PE</t>
  </si>
  <si>
    <t>TERAMO</t>
  </si>
  <si>
    <t xml:space="preserve">CERMIGNANO </t>
  </si>
  <si>
    <t xml:space="preserve">TORRE DE PASSERI </t>
  </si>
  <si>
    <t xml:space="preserve">PE </t>
  </si>
  <si>
    <t xml:space="preserve">PIANELLA </t>
  </si>
  <si>
    <t xml:space="preserve">MAGLIANO DEI MARSI </t>
  </si>
  <si>
    <t>ORTONA DEI MARSI</t>
  </si>
  <si>
    <t>SULMONA</t>
  </si>
  <si>
    <t xml:space="preserve">PREZZA </t>
  </si>
  <si>
    <t>CAPORCIANO</t>
  </si>
  <si>
    <t>TORNIMPARTE</t>
  </si>
  <si>
    <t xml:space="preserve">CASTELLI </t>
  </si>
  <si>
    <t xml:space="preserve">GARRANO </t>
  </si>
  <si>
    <t>ROSSI GIUSEPPE</t>
  </si>
  <si>
    <t>DI VINCENZO BERARDINO</t>
  </si>
  <si>
    <t>PICCININI LIONELLO</t>
  </si>
  <si>
    <t>MARCHETTI MARCELLO</t>
  </si>
  <si>
    <t>TOMASSETTI PATRIZIA</t>
  </si>
  <si>
    <t>FINARELLI CLAUDIO</t>
  </si>
  <si>
    <t>MARSILI CORRADO</t>
  </si>
  <si>
    <t>SCARCI VINCENZO</t>
  </si>
  <si>
    <t>CICIOTTI AUGUSTO</t>
  </si>
  <si>
    <t>7435/03</t>
  </si>
  <si>
    <t>F54E13000100001</t>
  </si>
  <si>
    <t>QUOTA ACCANTONATA 1,5% a disposizione Direzione Regionale</t>
  </si>
  <si>
    <t>50718807C6 Pegaso Ingegneria
Z2E0901BC0 Studio Tecnico Ingegneria  dott. Antonio Masci
ZBF09013C5 Parigi e Bernini</t>
  </si>
  <si>
    <t>5272014B92</t>
  </si>
  <si>
    <t>contratto n. 434 del 16/10/2013</t>
  </si>
  <si>
    <t>5139573DCC</t>
  </si>
  <si>
    <t>lavori in corso</t>
  </si>
  <si>
    <t>52400523B4</t>
  </si>
  <si>
    <t>contratto n. 455 del 22/11/2013</t>
  </si>
  <si>
    <t>NAVELLI</t>
  </si>
  <si>
    <t xml:space="preserve">VALLE CASTELLANA </t>
  </si>
  <si>
    <t>CAPITIGNANO</t>
  </si>
  <si>
    <t>FOSSA</t>
  </si>
  <si>
    <t xml:space="preserve">LUCOLI </t>
  </si>
  <si>
    <t>ROCCA DI MEZZO - ROVERE</t>
  </si>
  <si>
    <t>GAGLIANO ATERNO</t>
  </si>
  <si>
    <t>SCANNO</t>
  </si>
  <si>
    <t>ROCCA DI CAMBIO</t>
  </si>
  <si>
    <t>CAPPADOCIA</t>
  </si>
  <si>
    <t>BARISCIANO -PICENZE</t>
  </si>
  <si>
    <t>CARAMANICO TERME</t>
  </si>
  <si>
    <t>CITTA'  SANT'ANGELO</t>
  </si>
  <si>
    <t>5282873CB3</t>
  </si>
  <si>
    <t>52822835D3</t>
  </si>
  <si>
    <t>contratto n. 452 del 14/11/2013</t>
  </si>
  <si>
    <t>5282831A0B</t>
  </si>
  <si>
    <r>
      <rPr>
        <b/>
        <sz val="10"/>
        <rFont val="Arial"/>
        <family val="2"/>
      </rPr>
      <t xml:space="preserve">CASTELLO CINQUECENTESCO </t>
    </r>
    <r>
      <rPr>
        <sz val="10"/>
        <rFont val="Arial"/>
        <family val="2"/>
      </rPr>
      <t xml:space="preserve"> -CONSOLIDAMENTO E RESTAURO
</t>
    </r>
    <r>
      <rPr>
        <b/>
        <sz val="10"/>
        <rFont val="Arial"/>
        <family val="2"/>
      </rPr>
      <t xml:space="preserve"> 
</t>
    </r>
    <r>
      <rPr>
        <b/>
        <sz val="10"/>
        <color indexed="10"/>
        <rFont val="Arial"/>
        <family val="2"/>
      </rPr>
      <t>VOCE 1</t>
    </r>
  </si>
  <si>
    <r>
      <rPr>
        <b/>
        <sz val="10"/>
        <rFont val="Arial"/>
        <family val="2"/>
      </rPr>
      <t>CHIESA SANTA MARIA PAGANICA</t>
    </r>
    <r>
      <rPr>
        <sz val="10"/>
        <rFont val="Arial"/>
        <family val="2"/>
      </rPr>
      <t xml:space="preserve">  CONSOLIDAMENTO E RESTAURO
</t>
    </r>
    <r>
      <rPr>
        <b/>
        <sz val="10"/>
        <color indexed="10"/>
        <rFont val="Arial"/>
        <family val="2"/>
      </rPr>
      <t>VOCE 3</t>
    </r>
  </si>
  <si>
    <r>
      <rPr>
        <b/>
        <sz val="10"/>
        <rFont val="Arial"/>
        <family val="2"/>
      </rPr>
      <t xml:space="preserve">CHIESA SANTA GIUSTA </t>
    </r>
    <r>
      <rPr>
        <sz val="9"/>
        <rFont val="Arial"/>
        <family val="2"/>
      </rPr>
      <t xml:space="preserve">  -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BAZZANO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>CONSOLIDAMENTO E RESTAURO</t>
    </r>
    <r>
      <rPr>
        <sz val="8"/>
        <rFont val="Arial"/>
        <family val="2"/>
      </rPr>
      <t xml:space="preserve">
</t>
    </r>
    <r>
      <rPr>
        <b/>
        <sz val="8"/>
        <color indexed="10"/>
        <rFont val="Arial"/>
        <family val="2"/>
      </rPr>
      <t>VOCE 4</t>
    </r>
  </si>
  <si>
    <r>
      <rPr>
        <b/>
        <sz val="10"/>
        <rFont val="Arial"/>
        <family val="2"/>
      </rPr>
      <t xml:space="preserve">CHIESA/TEATRO  SANT AGOSTINO / TEATRO </t>
    </r>
    <r>
      <rPr>
        <sz val="10"/>
        <rFont val="Arial"/>
        <family val="2"/>
      </rPr>
      <t xml:space="preserve">II LOTTO  </t>
    </r>
    <r>
      <rPr>
        <sz val="8"/>
        <rFont val="Arial"/>
        <family val="2"/>
      </rPr>
      <t xml:space="preserve">CONSOLIDAMENTO E RESTAURO
</t>
    </r>
    <r>
      <rPr>
        <b/>
        <sz val="8"/>
        <color indexed="10"/>
        <rFont val="Arial"/>
        <family val="2"/>
      </rPr>
      <t>VOCE 5</t>
    </r>
  </si>
  <si>
    <r>
      <rPr>
        <b/>
        <sz val="10"/>
        <rFont val="Arial"/>
        <family val="2"/>
      </rPr>
      <t>CHIESA SAN PIETRO APOSTOLO A COPPITO</t>
    </r>
    <r>
      <rPr>
        <sz val="10"/>
        <rFont val="Arial"/>
        <family val="2"/>
      </rPr>
      <t xml:space="preserve">  </t>
    </r>
    <r>
      <rPr>
        <sz val="8"/>
        <rFont val="Arial"/>
        <family val="2"/>
      </rPr>
      <t xml:space="preserve">CONSOLIDAMENTO E RESTAURO
</t>
    </r>
    <r>
      <rPr>
        <b/>
        <sz val="8"/>
        <color indexed="10"/>
        <rFont val="Arial"/>
        <family val="2"/>
      </rPr>
      <t>VOCE 6</t>
    </r>
  </si>
  <si>
    <r>
      <rPr>
        <b/>
        <sz val="10"/>
        <rFont val="Arial"/>
        <family val="2"/>
      </rPr>
      <t xml:space="preserve">CHIESA MISERICORDIA O SAN MARTINO - FORCELLA 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CONSOLIDAMENTO E RESTAURO
</t>
    </r>
    <r>
      <rPr>
        <b/>
        <sz val="8"/>
        <color indexed="10"/>
        <rFont val="Arial"/>
        <family val="2"/>
      </rPr>
      <t>VOCE 8</t>
    </r>
  </si>
  <si>
    <r>
      <rPr>
        <b/>
        <sz val="10"/>
        <rFont val="Arial"/>
        <family val="2"/>
      </rPr>
      <t xml:space="preserve">CHIESA SANTA LUCIA  </t>
    </r>
    <r>
      <rPr>
        <sz val="10"/>
        <rFont val="Arial"/>
        <family val="2"/>
      </rPr>
      <t xml:space="preserve">  </t>
    </r>
    <r>
      <rPr>
        <sz val="8"/>
        <rFont val="Arial"/>
        <family val="2"/>
      </rPr>
      <t xml:space="preserve">CONSOLIDAMENTO E RESTAURO
</t>
    </r>
    <r>
      <rPr>
        <b/>
        <sz val="8"/>
        <color indexed="10"/>
        <rFont val="Arial"/>
        <family val="2"/>
      </rPr>
      <t>VOCE 9</t>
    </r>
  </si>
  <si>
    <r>
      <rPr>
        <b/>
        <sz val="10"/>
        <rFont val="Arial"/>
        <family val="2"/>
      </rPr>
      <t xml:space="preserve">CHIESA BEATA VERGINE MARIA   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CONSOLIDAMENTO E RESTAURO
</t>
    </r>
    <r>
      <rPr>
        <b/>
        <sz val="8"/>
        <color indexed="10"/>
        <rFont val="Arial"/>
        <family val="2"/>
      </rPr>
      <t>VOCE 10</t>
    </r>
  </si>
  <si>
    <r>
      <rPr>
        <b/>
        <sz val="10"/>
        <rFont val="Arial"/>
        <family val="2"/>
      </rPr>
      <t xml:space="preserve">CHIESA SAN ANTONIO  </t>
    </r>
    <r>
      <rPr>
        <sz val="10"/>
        <rFont val="Arial"/>
        <family val="2"/>
      </rPr>
      <t xml:space="preserve">   </t>
    </r>
    <r>
      <rPr>
        <sz val="8"/>
        <rFont val="Arial"/>
        <family val="2"/>
      </rPr>
      <t xml:space="preserve">CONSOLIDAMENTO E RESTAURO
</t>
    </r>
    <r>
      <rPr>
        <b/>
        <sz val="8"/>
        <color indexed="10"/>
        <rFont val="Arial"/>
        <family val="2"/>
      </rPr>
      <t>VOCE 11</t>
    </r>
  </si>
  <si>
    <r>
      <rPr>
        <b/>
        <sz val="10"/>
        <rFont val="Arial"/>
        <family val="2"/>
      </rPr>
      <t xml:space="preserve">CHIESA SACRARIO DEI CADUTI   </t>
    </r>
    <r>
      <rPr>
        <sz val="10"/>
        <rFont val="Arial"/>
        <family val="2"/>
      </rPr>
      <t xml:space="preserve">   </t>
    </r>
    <r>
      <rPr>
        <sz val="8"/>
        <rFont val="Arial"/>
        <family val="2"/>
      </rPr>
      <t xml:space="preserve">CONSOLIDAMENTO E RESTAURO
</t>
    </r>
    <r>
      <rPr>
        <b/>
        <sz val="8"/>
        <color indexed="10"/>
        <rFont val="Arial"/>
        <family val="2"/>
      </rPr>
      <t>VOCE 12</t>
    </r>
  </si>
  <si>
    <r>
      <rPr>
        <b/>
        <sz val="10"/>
        <rFont val="Arial"/>
        <family val="2"/>
      </rPr>
      <t xml:space="preserve">CHIESA SAN ONOFRIO   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CONSOLIDAMENTO E RESTAURO
</t>
    </r>
    <r>
      <rPr>
        <b/>
        <sz val="8"/>
        <color indexed="10"/>
        <rFont val="Arial"/>
        <family val="2"/>
      </rPr>
      <t>VOCE 13</t>
    </r>
  </si>
  <si>
    <r>
      <rPr>
        <b/>
        <sz val="10"/>
        <rFont val="Arial"/>
        <family val="2"/>
      </rPr>
      <t xml:space="preserve">CHIESA SS ANNUNZIATA </t>
    </r>
    <r>
      <rPr>
        <sz val="10"/>
        <rFont val="Arial"/>
        <family val="2"/>
      </rPr>
      <t xml:space="preserve">    </t>
    </r>
    <r>
      <rPr>
        <sz val="8"/>
        <rFont val="Arial"/>
        <family val="2"/>
      </rPr>
      <t xml:space="preserve">CONSOLIDAMENTO E RESTAURO
</t>
    </r>
    <r>
      <rPr>
        <b/>
        <sz val="8"/>
        <color indexed="10"/>
        <rFont val="Arial"/>
        <family val="2"/>
      </rPr>
      <t>VOCE 14</t>
    </r>
  </si>
  <si>
    <r>
      <rPr>
        <b/>
        <sz val="10"/>
        <rFont val="Arial"/>
        <family val="2"/>
      </rPr>
      <t xml:space="preserve">CHIESA SANTA MARIA DELLA TOMBA   </t>
    </r>
    <r>
      <rPr>
        <sz val="10"/>
        <rFont val="Arial"/>
        <family val="2"/>
      </rPr>
      <t xml:space="preserve">  </t>
    </r>
    <r>
      <rPr>
        <sz val="8"/>
        <rFont val="Arial"/>
        <family val="2"/>
      </rPr>
      <t xml:space="preserve">CONSOLIDAMENTO E RESTAURO
</t>
    </r>
    <r>
      <rPr>
        <b/>
        <sz val="8"/>
        <color indexed="10"/>
        <rFont val="Arial"/>
        <family val="2"/>
      </rPr>
      <t>VOCE 15</t>
    </r>
  </si>
  <si>
    <r>
      <rPr>
        <b/>
        <sz val="10"/>
        <rFont val="Arial"/>
        <family val="2"/>
      </rPr>
      <t xml:space="preserve">CHIESA SANTA LUCIA  </t>
    </r>
    <r>
      <rPr>
        <sz val="10"/>
        <rFont val="Arial"/>
        <family val="2"/>
      </rPr>
      <t xml:space="preserve">  </t>
    </r>
    <r>
      <rPr>
        <sz val="8"/>
        <rFont val="Arial"/>
        <family val="2"/>
      </rPr>
      <t xml:space="preserve">CONSOLIDAMENTO E RESTAURO
</t>
    </r>
    <r>
      <rPr>
        <b/>
        <sz val="8"/>
        <color indexed="10"/>
        <rFont val="Arial"/>
        <family val="2"/>
      </rPr>
      <t>VOCE 16</t>
    </r>
  </si>
  <si>
    <r>
      <rPr>
        <b/>
        <sz val="10"/>
        <rFont val="Arial"/>
        <family val="2"/>
      </rPr>
      <t xml:space="preserve">CHIESA COMPLESSO PARROCCHIALE DI SAN BENEDETTO  </t>
    </r>
    <r>
      <rPr>
        <sz val="10"/>
        <rFont val="Arial"/>
        <family val="2"/>
      </rPr>
      <t xml:space="preserve">   </t>
    </r>
    <r>
      <rPr>
        <sz val="8"/>
        <rFont val="Arial"/>
        <family val="2"/>
      </rPr>
      <t xml:space="preserve">CONSOLIDAMENTO E RESTAURO
</t>
    </r>
    <r>
      <rPr>
        <b/>
        <sz val="8"/>
        <color indexed="10"/>
        <rFont val="Arial"/>
        <family val="2"/>
      </rPr>
      <t>VOCE 17</t>
    </r>
  </si>
  <si>
    <r>
      <rPr>
        <b/>
        <sz val="10"/>
        <rFont val="Arial"/>
        <family val="2"/>
      </rPr>
      <t xml:space="preserve">CHIESA SANTO STEFANO - ROCCA SANTO STEFANO </t>
    </r>
    <r>
      <rPr>
        <sz val="10"/>
        <rFont val="Arial"/>
        <family val="2"/>
      </rPr>
      <t xml:space="preserve">    </t>
    </r>
    <r>
      <rPr>
        <sz val="8"/>
        <rFont val="Arial"/>
        <family val="2"/>
      </rPr>
      <t xml:space="preserve">CONSOLIDAMENTO E RESTAURO
</t>
    </r>
    <r>
      <rPr>
        <b/>
        <sz val="8"/>
        <color indexed="10"/>
        <rFont val="Arial"/>
        <family val="2"/>
      </rPr>
      <t>VOCE 18</t>
    </r>
  </si>
  <si>
    <r>
      <rPr>
        <b/>
        <sz val="10"/>
        <rFont val="Arial"/>
        <family val="2"/>
      </rPr>
      <t xml:space="preserve">ORATORIO  DE NARDI    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CONSOLIDAMENTO E RESTAURO
</t>
    </r>
    <r>
      <rPr>
        <b/>
        <sz val="8"/>
        <color indexed="10"/>
        <rFont val="Arial"/>
        <family val="2"/>
      </rPr>
      <t>VOCE 21</t>
    </r>
  </si>
  <si>
    <r>
      <rPr>
        <b/>
        <sz val="10"/>
        <rFont val="Arial"/>
        <family val="2"/>
      </rPr>
      <t xml:space="preserve">CHIESA SAN SISTO    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CONSOLIDAMENTO E RESTAURO
</t>
    </r>
    <r>
      <rPr>
        <b/>
        <sz val="8"/>
        <color indexed="10"/>
        <rFont val="Arial"/>
        <family val="2"/>
      </rPr>
      <t>VOCE 22</t>
    </r>
  </si>
  <si>
    <r>
      <rPr>
        <b/>
        <sz val="10"/>
        <rFont val="Arial"/>
        <family val="2"/>
      </rPr>
      <t xml:space="preserve">CHIESA SAN MARCO II LOTTO </t>
    </r>
    <r>
      <rPr>
        <sz val="10"/>
        <rFont val="Arial"/>
        <family val="2"/>
      </rPr>
      <t xml:space="preserve">   </t>
    </r>
    <r>
      <rPr>
        <sz val="8"/>
        <rFont val="Arial"/>
        <family val="2"/>
      </rPr>
      <t xml:space="preserve">CONSOLIDAMENTO E RESTAURO
</t>
    </r>
    <r>
      <rPr>
        <b/>
        <sz val="8"/>
        <color indexed="10"/>
        <rFont val="Arial"/>
        <family val="2"/>
      </rPr>
      <t>VOCE 23</t>
    </r>
  </si>
  <si>
    <r>
      <rPr>
        <b/>
        <sz val="10"/>
        <rFont val="Arial"/>
        <family val="2"/>
      </rPr>
      <t>CHIESA SAN SILVESTRO  II LOTTO</t>
    </r>
    <r>
      <rPr>
        <sz val="10"/>
        <rFont val="Arial"/>
        <family val="2"/>
      </rPr>
      <t xml:space="preserve">    </t>
    </r>
    <r>
      <rPr>
        <sz val="8"/>
        <rFont val="Arial"/>
        <family val="2"/>
      </rPr>
      <t xml:space="preserve">CONSOLIDAMENTO E RESTAURO
</t>
    </r>
    <r>
      <rPr>
        <b/>
        <sz val="8"/>
        <color indexed="10"/>
        <rFont val="Arial"/>
        <family val="2"/>
      </rPr>
      <t>VOCE 24</t>
    </r>
  </si>
  <si>
    <r>
      <rPr>
        <b/>
        <sz val="10"/>
        <rFont val="Arial"/>
        <family val="2"/>
      </rPr>
      <t>CHIESA SAN GIOVANNI BATTISTA</t>
    </r>
    <r>
      <rPr>
        <sz val="10"/>
        <rFont val="Arial"/>
        <family val="2"/>
      </rPr>
      <t xml:space="preserve">    </t>
    </r>
    <r>
      <rPr>
        <sz val="8"/>
        <rFont val="Arial"/>
        <family val="2"/>
      </rPr>
      <t xml:space="preserve">CONSOLIDAMENTO E RESTAURO
</t>
    </r>
    <r>
      <rPr>
        <b/>
        <sz val="8"/>
        <color indexed="10"/>
        <rFont val="Arial"/>
        <family val="2"/>
      </rPr>
      <t>VOCE 25</t>
    </r>
  </si>
  <si>
    <r>
      <rPr>
        <b/>
        <sz val="10"/>
        <rFont val="Arial"/>
        <family val="2"/>
      </rPr>
      <t xml:space="preserve">CHIESA SAN DOMENICO </t>
    </r>
    <r>
      <rPr>
        <sz val="8"/>
        <rFont val="Arial"/>
        <family val="2"/>
      </rPr>
      <t xml:space="preserve">CONSOLIDAMENTO E RESTAURO
</t>
    </r>
    <r>
      <rPr>
        <b/>
        <sz val="8"/>
        <color indexed="10"/>
        <rFont val="Arial"/>
        <family val="2"/>
      </rPr>
      <t>VOCE 27</t>
    </r>
  </si>
  <si>
    <r>
      <rPr>
        <b/>
        <sz val="10"/>
        <rFont val="Arial"/>
        <family val="2"/>
      </rPr>
      <t>CHIESA SANTISSIMA ANNUNZIATA</t>
    </r>
    <r>
      <rPr>
        <sz val="10"/>
        <rFont val="Arial"/>
        <family val="2"/>
      </rPr>
      <t xml:space="preserve">
</t>
    </r>
    <r>
      <rPr>
        <b/>
        <sz val="9"/>
        <color indexed="10"/>
        <rFont val="Arial"/>
        <family val="2"/>
      </rPr>
      <t>VOCE 29</t>
    </r>
  </si>
  <si>
    <r>
      <rPr>
        <b/>
        <sz val="10"/>
        <rFont val="Arial"/>
        <family val="2"/>
      </rPr>
      <t>CHIESA SANTA   MARIA DEGLI ANGELI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CONSOLIDAMENTO E RESTAURO
</t>
    </r>
    <r>
      <rPr>
        <b/>
        <sz val="8"/>
        <color indexed="10"/>
        <rFont val="Arial"/>
        <family val="2"/>
      </rPr>
      <t>VOCE 30</t>
    </r>
  </si>
  <si>
    <r>
      <rPr>
        <b/>
        <sz val="10"/>
        <rFont val="Arial"/>
        <family val="2"/>
      </rPr>
      <t>CHIESA SAN VITO ALLA RIVERA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CONSOLIDAMENTO E RESTAURO
</t>
    </r>
    <r>
      <rPr>
        <b/>
        <sz val="8"/>
        <color indexed="10"/>
        <rFont val="Arial"/>
        <family val="2"/>
      </rPr>
      <t>VOCE 31</t>
    </r>
  </si>
  <si>
    <r>
      <rPr>
        <b/>
        <sz val="10"/>
        <rFont val="Arial"/>
        <family val="2"/>
      </rPr>
      <t xml:space="preserve">CHIESA SANTA   MARIA AD CRYPTAS </t>
    </r>
    <r>
      <rPr>
        <sz val="8"/>
        <rFont val="Arial"/>
        <family val="2"/>
      </rPr>
      <t xml:space="preserve">CONSOLIDAMENTO E RESTAURO
</t>
    </r>
    <r>
      <rPr>
        <b/>
        <sz val="8"/>
        <color indexed="10"/>
        <rFont val="Arial"/>
        <family val="2"/>
      </rPr>
      <t>VOCE 32</t>
    </r>
  </si>
  <si>
    <r>
      <rPr>
        <b/>
        <sz val="10"/>
        <rFont val="Arial"/>
        <family val="2"/>
      </rPr>
      <t>CHIESA SAN MARTINO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CONSOLIDAMENTO E RESTAURO
</t>
    </r>
    <r>
      <rPr>
        <b/>
        <sz val="8"/>
        <color indexed="10"/>
        <rFont val="Arial"/>
        <family val="2"/>
      </rPr>
      <t>VOCE 36</t>
    </r>
  </si>
  <si>
    <r>
      <rPr>
        <b/>
        <sz val="10"/>
        <rFont val="Arial"/>
        <family val="2"/>
      </rPr>
      <t>CHIESA SANTA   MARIA DELLE GRAZIE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CONSOLIDAMENTO E RESTAURO
</t>
    </r>
    <r>
      <rPr>
        <b/>
        <sz val="8"/>
        <color indexed="10"/>
        <rFont val="Arial"/>
        <family val="2"/>
      </rPr>
      <t>VOCE 37</t>
    </r>
  </si>
  <si>
    <r>
      <rPr>
        <b/>
        <sz val="10"/>
        <rFont val="Arial"/>
        <family val="2"/>
      </rPr>
      <t>CHIESA DI SAN BIAGIO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CONSOLIDAMENTO E RESTAURO
</t>
    </r>
    <r>
      <rPr>
        <b/>
        <sz val="8"/>
        <color indexed="10"/>
        <rFont val="Arial"/>
        <family val="2"/>
      </rPr>
      <t>VOCE 39</t>
    </r>
  </si>
  <si>
    <r>
      <rPr>
        <b/>
        <sz val="10"/>
        <rFont val="Arial"/>
        <family val="2"/>
      </rPr>
      <t xml:space="preserve">CHIESA SANTA MARIA DELLA CONSOLAZIONE </t>
    </r>
    <r>
      <rPr>
        <sz val="8"/>
        <rFont val="Arial"/>
        <family val="2"/>
      </rPr>
      <t xml:space="preserve">CONSOLIDAMENTO E RESTAURO
</t>
    </r>
    <r>
      <rPr>
        <b/>
        <sz val="8"/>
        <color indexed="10"/>
        <rFont val="Arial"/>
        <family val="2"/>
      </rPr>
      <t>VOCE 40</t>
    </r>
  </si>
  <si>
    <r>
      <rPr>
        <b/>
        <sz val="10"/>
        <rFont val="Arial"/>
        <family val="2"/>
      </rPr>
      <t>CHIESA SAN MAURIZIO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CONSOLIDAMENTO E RESTAURO
</t>
    </r>
    <r>
      <rPr>
        <b/>
        <sz val="8"/>
        <color indexed="10"/>
        <rFont val="Arial"/>
        <family val="2"/>
      </rPr>
      <t>VOCE 41</t>
    </r>
  </si>
  <si>
    <r>
      <rPr>
        <b/>
        <sz val="10"/>
        <rFont val="Arial"/>
        <family val="2"/>
      </rPr>
      <t>CHIESA SAN MICHELE ARCANGELO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CONSOLIDAMENTO E RESTAURO
</t>
    </r>
    <r>
      <rPr>
        <b/>
        <sz val="8"/>
        <color indexed="10"/>
        <rFont val="Arial"/>
        <family val="2"/>
      </rPr>
      <t>VOCE 42</t>
    </r>
    <r>
      <rPr>
        <sz val="8"/>
        <rFont val="Arial"/>
        <family val="2"/>
      </rPr>
      <t xml:space="preserve">
</t>
    </r>
  </si>
  <si>
    <r>
      <rPr>
        <b/>
        <sz val="10"/>
        <rFont val="Arial"/>
        <family val="2"/>
      </rPr>
      <t>COMPLESSO EX MATTATOIO</t>
    </r>
    <r>
      <rPr>
        <sz val="10"/>
        <rFont val="Arial"/>
        <family val="2"/>
      </rPr>
      <t xml:space="preserve">   </t>
    </r>
    <r>
      <rPr>
        <sz val="8"/>
        <rFont val="Arial"/>
        <family val="2"/>
      </rPr>
      <t xml:space="preserve">CONSOLIDAMENTO E RESTAURO
</t>
    </r>
    <r>
      <rPr>
        <b/>
        <sz val="8"/>
        <color indexed="10"/>
        <rFont val="Arial"/>
        <family val="2"/>
      </rPr>
      <t>VOCE 43</t>
    </r>
  </si>
  <si>
    <r>
      <rPr>
        <b/>
        <sz val="10"/>
        <rFont val="Arial"/>
        <family val="2"/>
      </rPr>
      <t xml:space="preserve">CHIESADELL'ANNUNZIATA </t>
    </r>
    <r>
      <rPr>
        <sz val="8"/>
        <rFont val="Arial"/>
        <family val="2"/>
      </rPr>
      <t xml:space="preserve">CONSOLIDAMENTO E RESTAURO
</t>
    </r>
    <r>
      <rPr>
        <b/>
        <sz val="8"/>
        <color indexed="10"/>
        <rFont val="Arial"/>
        <family val="2"/>
      </rPr>
      <t>VOCE 46</t>
    </r>
  </si>
  <si>
    <r>
      <rPr>
        <b/>
        <sz val="10"/>
        <rFont val="Arial"/>
        <family val="2"/>
      </rPr>
      <t>CHIESA SAN FLAVIANO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CONSOLIDAMENTO E RESTAURO
</t>
    </r>
    <r>
      <rPr>
        <b/>
        <sz val="8"/>
        <color indexed="10"/>
        <rFont val="Arial"/>
        <family val="2"/>
      </rPr>
      <t>VOCE 47</t>
    </r>
  </si>
  <si>
    <r>
      <rPr>
        <b/>
        <sz val="10"/>
        <rFont val="Arial"/>
        <family val="2"/>
      </rPr>
      <t>QUOTA ACCANTONATA 1,5%</t>
    </r>
    <r>
      <rPr>
        <sz val="10"/>
        <rFont val="Arial"/>
        <family val="2"/>
      </rPr>
      <t xml:space="preserve"> a disposizione Direzione Regionale
</t>
    </r>
    <r>
      <rPr>
        <b/>
        <sz val="10"/>
        <color indexed="10"/>
        <rFont val="Times New Roman"/>
        <family val="1"/>
      </rPr>
      <t>VOCE 48</t>
    </r>
  </si>
  <si>
    <t>5381216FE8</t>
  </si>
  <si>
    <t>CIOFANI CLAUDIO</t>
  </si>
  <si>
    <t>DI GIROLAMO GIUSEPPE /ORA DE VITIS</t>
  </si>
  <si>
    <r>
      <rPr>
        <b/>
        <sz val="10"/>
        <rFont val="Arial"/>
        <family val="2"/>
      </rPr>
      <t>CHIESA SAN EUSTACCHIO</t>
    </r>
    <r>
      <rPr>
        <sz val="10"/>
        <rFont val="Arial"/>
        <family val="2"/>
      </rPr>
      <t xml:space="preserve">  
</t>
    </r>
    <r>
      <rPr>
        <b/>
        <sz val="10"/>
        <rFont val="Arial"/>
        <family val="2"/>
      </rPr>
      <t>TOCCO CASAURIA  (PE)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CONSOLIDAMENTO E RESTAURO
</t>
    </r>
    <r>
      <rPr>
        <b/>
        <sz val="8"/>
        <color indexed="10"/>
        <rFont val="Arial"/>
        <family val="2"/>
      </rPr>
      <t>VOCE 7</t>
    </r>
  </si>
  <si>
    <t>543660083D</t>
  </si>
  <si>
    <t>F18F12000620001</t>
  </si>
  <si>
    <t>F18I13000110001</t>
  </si>
  <si>
    <t>F18I3000090001</t>
  </si>
  <si>
    <t>J78I13000500001</t>
  </si>
  <si>
    <t>F48I13001430001</t>
  </si>
  <si>
    <t>F68I13000090001</t>
  </si>
  <si>
    <t>F88I13000610001</t>
  </si>
  <si>
    <t>F48F12000160001</t>
  </si>
  <si>
    <t>F68I13000070001</t>
  </si>
  <si>
    <t>F18I13000400001</t>
  </si>
  <si>
    <t>F58I13000080001</t>
  </si>
  <si>
    <t>F18F12000610001</t>
  </si>
  <si>
    <t>F18I13000570001</t>
  </si>
  <si>
    <t>5382511C94</t>
  </si>
  <si>
    <t>F88I13000380001</t>
  </si>
  <si>
    <t>F28C13000100001</t>
  </si>
  <si>
    <t>F48I13001420001</t>
  </si>
  <si>
    <t>J17E14000020001</t>
  </si>
  <si>
    <t>56646774CDA</t>
  </si>
  <si>
    <t>contratto n. 478 del  09/01/2014 
e
verbale concordamento nuovi prezzi</t>
  </si>
  <si>
    <t>contratto n. 558/6</t>
  </si>
  <si>
    <t>contratto n. 488 del 29/01/2014
e atto di sottomissione n. 569/17</t>
  </si>
  <si>
    <t xml:space="preserve">contratto n. 439 del 24/10/2013
Atto di Sottomissione n. 554 </t>
  </si>
  <si>
    <t>lavori collaudati</t>
  </si>
  <si>
    <t>F92I14000050005</t>
  </si>
  <si>
    <t>F14B12001230001</t>
  </si>
  <si>
    <t>IMPORTO DECURTATO DELL1,5%</t>
  </si>
  <si>
    <t>592565338C</t>
  </si>
  <si>
    <t>CONTRATTO n. 517 del 9/10/2014
atto di sottomissione n. 1 rep. 548
atto di sottomissione n. 2 rep. 609/57</t>
  </si>
  <si>
    <t>F17H13002100001</t>
  </si>
  <si>
    <t>630212453E</t>
  </si>
  <si>
    <t>F72I14000750001</t>
  </si>
  <si>
    <t>6295853E3D</t>
  </si>
  <si>
    <t>contratto n. 577/25 del 
atto di sottomissione 643/91 del 28/04/2016</t>
  </si>
  <si>
    <t>F92C13000130001</t>
  </si>
  <si>
    <t>5828177098</t>
  </si>
  <si>
    <r>
      <rPr>
        <b/>
        <sz val="10"/>
        <rFont val="Arial"/>
        <family val="2"/>
      </rPr>
      <t>CHIESA SAN PIETRO APOSTOLO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CONSOLIDAMENTO E RESTAURO
</t>
    </r>
    <r>
      <rPr>
        <b/>
        <sz val="8"/>
        <color indexed="10"/>
        <rFont val="Arial"/>
        <family val="2"/>
      </rPr>
      <t>VOCE 34</t>
    </r>
  </si>
  <si>
    <t>6424872419</t>
  </si>
  <si>
    <t>J82I14000160001</t>
  </si>
  <si>
    <t>F42C14000040001</t>
  </si>
  <si>
    <t>F52I14000100001</t>
  </si>
  <si>
    <t>6318322C3F</t>
  </si>
  <si>
    <t>F71B14000110001</t>
  </si>
  <si>
    <t>F29G13001320001</t>
  </si>
  <si>
    <t>6268213500</t>
  </si>
  <si>
    <t>CELENZA ANTONIO / ORA POVANELLO VALERIO</t>
  </si>
  <si>
    <t>CASTAGNOLI CLAUDIA 
ORA
PEZZI ALDO</t>
  </si>
  <si>
    <t xml:space="preserve">CONTRATTO N. 648/96 
</t>
  </si>
  <si>
    <t>F12I14000090005</t>
  </si>
  <si>
    <r>
      <rPr>
        <b/>
        <sz val="10"/>
        <rFont val="Arial"/>
        <family val="2"/>
      </rPr>
      <t>CHIESA SAN SEBASTIANO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CONSOLIDAMENTO E RESTAURO
</t>
    </r>
    <r>
      <rPr>
        <b/>
        <sz val="8"/>
        <color indexed="10"/>
        <rFont val="Arial"/>
        <family val="2"/>
      </rPr>
      <t>VOCE 28</t>
    </r>
  </si>
  <si>
    <t>6459926393</t>
  </si>
  <si>
    <t>J42C14000080001</t>
  </si>
  <si>
    <r>
      <rPr>
        <b/>
        <sz val="10"/>
        <rFont val="Arial"/>
        <family val="2"/>
      </rPr>
      <t xml:space="preserve">ABBAZIA SAN GIOVANNI </t>
    </r>
    <r>
      <rPr>
        <sz val="8"/>
        <rFont val="Arial"/>
        <family val="2"/>
      </rPr>
      <t xml:space="preserve">CONSOLIDAMENTO E RESTAURO
</t>
    </r>
    <r>
      <rPr>
        <b/>
        <sz val="8"/>
        <color indexed="10"/>
        <rFont val="Arial"/>
        <family val="2"/>
      </rPr>
      <t>VOCE 33</t>
    </r>
  </si>
  <si>
    <t>64034283F3</t>
  </si>
  <si>
    <r>
      <t xml:space="preserve">DI VINCENZO BERARDINO/
MAZZA ALESSANDRO  </t>
    </r>
    <r>
      <rPr>
        <b/>
        <sz val="10"/>
        <rFont val="Arial"/>
        <family val="2"/>
      </rPr>
      <t>(SOSTITUISCE DI VINCENZO BERARDINO NOTA PRO. N. 4080 DEL 25/08/2016)</t>
    </r>
  </si>
  <si>
    <t>6026914EC1
67254619FB</t>
  </si>
  <si>
    <t>520691308A</t>
  </si>
  <si>
    <t>F18I13000080001</t>
  </si>
  <si>
    <t>546496796D
6025517DEA 
66911618BA</t>
  </si>
  <si>
    <t>RUBEO GIULIO
ora
MEDURI GIUSEPPE (NOTA PROT. N. 5099 DEL 10/11/2016</t>
  </si>
  <si>
    <t>F12C14000410001</t>
  </si>
  <si>
    <t>673933F09</t>
  </si>
  <si>
    <t>contratto n. 483 del 21/01/2014
atto di sottomissione 578/26
contratto n. 626/74 del 22/02/2016 (estensione lavori)</t>
  </si>
  <si>
    <t>27/03/2014
06/04/2016</t>
  </si>
  <si>
    <t>13/01/2017
01/12/2016</t>
  </si>
  <si>
    <t>15/01/2017
05/04/2017</t>
  </si>
  <si>
    <t xml:space="preserve">
03/04/2014
18/02/2015
18/07/2016
</t>
  </si>
  <si>
    <t xml:space="preserve">
12/03/2004
</t>
  </si>
  <si>
    <t>5211691776</t>
  </si>
  <si>
    <t>5219073349</t>
  </si>
  <si>
    <t>02/07/2015
09/11/2015</t>
  </si>
  <si>
    <t>27/03/2016
06/05/2016</t>
  </si>
  <si>
    <t>15/12/2015
03/08/2016</t>
  </si>
  <si>
    <t>6262619CAD
6408633B3E</t>
  </si>
  <si>
    <t>F62C13000370001</t>
  </si>
  <si>
    <t>6456936027</t>
  </si>
  <si>
    <t>F69G13001970001</t>
  </si>
  <si>
    <t>10/08/2016
22/10/2016</t>
  </si>
  <si>
    <t>12/05/2015
24/06/2016</t>
  </si>
  <si>
    <t>F12I14000080005</t>
  </si>
  <si>
    <t>6742889806</t>
  </si>
  <si>
    <t>05/08/2016
21/10/2016</t>
  </si>
  <si>
    <t>17/11/2015 prot. n. 4757</t>
  </si>
  <si>
    <t>15/12/2015
prot. n. 5416</t>
  </si>
  <si>
    <t>11/07/2016 
prot. n. 3474</t>
  </si>
  <si>
    <t>10/08/2016 
prot. n. 3987</t>
  </si>
  <si>
    <t>652642611D</t>
  </si>
  <si>
    <t>03/05/2013
08/06/2015</t>
  </si>
  <si>
    <t>17/06/2014
07/12/2015</t>
  </si>
  <si>
    <t>17/06/2014
25/08/2016</t>
  </si>
  <si>
    <t>17/06/2014
10/11/2016</t>
  </si>
  <si>
    <t>28/10/2013
prot. 7642</t>
  </si>
  <si>
    <t>procedura aperta  G.U. 12/07/2013</t>
  </si>
  <si>
    <t>24/07/2014
prot. 4948</t>
  </si>
  <si>
    <t>27/09/2013 
prot.6737</t>
  </si>
  <si>
    <t>27/09/2013 
prot.6733</t>
  </si>
  <si>
    <t>04/102013
prot. 7004</t>
  </si>
  <si>
    <t xml:space="preserve">22/10/2013 prot. 7454 I° lotto
</t>
  </si>
  <si>
    <t>10/08/2015
prot. 2833</t>
  </si>
  <si>
    <t>21/09/2015 
prot. 3426</t>
  </si>
  <si>
    <t>01/10/2015
prot. 3705</t>
  </si>
  <si>
    <t>11/11/2015 
prot. 4633</t>
  </si>
  <si>
    <t>22/12/2015 
prot. 5613</t>
  </si>
  <si>
    <t>26/01/2016
prot. 382</t>
  </si>
  <si>
    <t>10/11/2015 
prot. 4540</t>
  </si>
  <si>
    <t>07/12/2015 
prot. 5279</t>
  </si>
  <si>
    <t>30/09/2015
prot. 3664</t>
  </si>
  <si>
    <t>16/11/2015
prot. 4690</t>
  </si>
  <si>
    <t>07/07/2015 
prot. 2143</t>
  </si>
  <si>
    <t>05/08/2015 
prot. 2753</t>
  </si>
  <si>
    <t>19/11/2015 
prot. 4807</t>
  </si>
  <si>
    <t>16/12/2015 
prot. 5454</t>
  </si>
  <si>
    <t>06/08/2015
prot. 2781</t>
  </si>
  <si>
    <t>22/09/2015
prot. 3454</t>
  </si>
  <si>
    <t>09/11/2015 
prot. 4496</t>
  </si>
  <si>
    <t>07/12/2015
prot. 5278</t>
  </si>
  <si>
    <t>08/07/2015
prot. 2170</t>
  </si>
  <si>
    <t>08/10/2015
prot. 2815</t>
  </si>
  <si>
    <t>14/10/2015
prot. 4008</t>
  </si>
  <si>
    <t>19/11/2015 
prot. 4828</t>
  </si>
  <si>
    <t>06/07/2016
prot. 3419</t>
  </si>
  <si>
    <t>05/08/2016
prot. 3907</t>
  </si>
  <si>
    <t>631063980A</t>
  </si>
  <si>
    <t>COLLE DI ROIO</t>
  </si>
  <si>
    <r>
      <rPr>
        <b/>
        <sz val="10"/>
        <rFont val="Arial"/>
        <family val="2"/>
      </rPr>
      <t xml:space="preserve">CHIESA DEI GESUITI II LOTTO (SANTA MARGHERITA)  </t>
    </r>
    <r>
      <rPr>
        <sz val="8"/>
        <rFont val="Arial"/>
        <family val="2"/>
      </rPr>
      <t xml:space="preserve">CONSOLIDAMENTO E RESTAURO
</t>
    </r>
    <r>
      <rPr>
        <b/>
        <sz val="8"/>
        <color indexed="10"/>
        <rFont val="Arial"/>
        <family val="2"/>
      </rPr>
      <t>VOCE 19</t>
    </r>
  </si>
  <si>
    <t>CONTRATTO N. 617/65 DEL 28/01/2016 
ATTO DI SOTTOMISSIONE N.1 659/107 DEL 06/07/2016
ATTO DI SOTTOMISSIONE N.2 681/129 DEL 28/11/2016</t>
  </si>
  <si>
    <r>
      <rPr>
        <b/>
        <sz val="10"/>
        <rFont val="Arial"/>
        <family val="2"/>
      </rPr>
      <t xml:space="preserve">CHIESA SANTA   MARIA ASSUNTA </t>
    </r>
    <r>
      <rPr>
        <sz val="8"/>
        <rFont val="Arial"/>
        <family val="2"/>
      </rPr>
      <t xml:space="preserve">CONSOLIDAMENTO E RESTAURO
</t>
    </r>
    <r>
      <rPr>
        <b/>
        <sz val="8"/>
        <color indexed="10"/>
        <rFont val="Arial"/>
        <family val="2"/>
      </rPr>
      <t>VOCE 35</t>
    </r>
  </si>
  <si>
    <t>TIONE DEGLI ABRUZZI - LOC. SANTA MARIA DEL PONTE</t>
  </si>
  <si>
    <t xml:space="preserve">CONTRATTO N. 596/44 DEL 20/11/2015
ATTO DI SOTTOMISSIONE N.1 REP.679/127  DEL 24/11/2016 </t>
  </si>
  <si>
    <t>D'INNOCENZO CESIRA
ORA
MEDURI GIUSEPPE (NOTA 1767 DEL 15/03/2017)</t>
  </si>
  <si>
    <t xml:space="preserve">contratto 599/47 del 24/11/2015
atto di sottomissione n.676/124 del 15/11/2016 </t>
  </si>
  <si>
    <t xml:space="preserve">DI VINCENZO BERARDINO
</t>
  </si>
  <si>
    <t xml:space="preserve">lavori ultimati  e collaudati 
</t>
  </si>
  <si>
    <t>lavori ultimati e collaudati</t>
  </si>
  <si>
    <t>contratto n. 481 del  15/01/2014
Atto di sottomissione rep. N. 533 del 7/11/2014</t>
  </si>
  <si>
    <t>contratto n. 458 del  27/11/2013
Atto di sottomissione n 1 rep. N. 557/5
Atto di sottomissione
 n. 2 rep. N. 589/37</t>
  </si>
  <si>
    <t>24/09/2015
04/03/2016
13/01/2017</t>
  </si>
  <si>
    <t>06/03/2017
06/03/2017</t>
  </si>
  <si>
    <t>lavori ultimati I stralcio (da pagare SAL finale) manca cerificato di collaudo
(vedi vebale di sospensione dei lavori del 27/12/2016)</t>
  </si>
  <si>
    <t>ELIMINATO</t>
  </si>
  <si>
    <t>contratto n. 436 del 17/12/2013
 ATTO DI SOTTOMISSIONE 591/39
ESTENSIONE LAVORI CONTRATTO N. 639/87</t>
  </si>
  <si>
    <t>31/08/2016
30/08/2016</t>
  </si>
  <si>
    <t>629050943E</t>
  </si>
  <si>
    <t>18/09/2013
22/04/2016</t>
  </si>
  <si>
    <t>19/03/2015
18/09/2016</t>
  </si>
  <si>
    <t xml:space="preserve">
15/01/2016
19/09/2016
</t>
  </si>
  <si>
    <t>07/09/2016
26/10/2016</t>
  </si>
  <si>
    <t xml:space="preserve">06/09/2016
</t>
  </si>
  <si>
    <r>
      <rPr>
        <b/>
        <sz val="10"/>
        <rFont val="Arial"/>
        <family val="2"/>
      </rPr>
      <t>CHIESA DELLA MISERICORDIA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CONSOLIDAMENTO E RESTAURO
</t>
    </r>
    <r>
      <rPr>
        <b/>
        <sz val="8"/>
        <color indexed="10"/>
        <rFont val="Arial"/>
        <family val="2"/>
      </rPr>
      <t>VOCE 44</t>
    </r>
  </si>
  <si>
    <t>14/10/2015
28/04/2017</t>
  </si>
  <si>
    <t>17/06/2014 RUBEO
10/11/2016 LIBERATORE</t>
  </si>
  <si>
    <t>LIBERATI GIUSEPPE /ora 
D'ALO' GIANFRANCO ( nota. Prot. n. 2430 del 28/04/2017)</t>
  </si>
  <si>
    <t>ITER SRL
contratto n. 621/69 del 9/02/2016
Atto  di sottomissione 701/149</t>
  </si>
  <si>
    <r>
      <t xml:space="preserve">contratto n. 395 del 3/07/2013 </t>
    </r>
    <r>
      <rPr>
        <b/>
        <sz val="10"/>
        <rFont val="Arial"/>
        <family val="2"/>
      </rPr>
      <t>PEGASO INGEGNERIA</t>
    </r>
    <r>
      <rPr>
        <sz val="10"/>
        <rFont val="Arial"/>
        <family val="2"/>
      </rPr>
      <t xml:space="preserve">
affidamento lavoro del 12/03/2013 </t>
    </r>
    <r>
      <rPr>
        <b/>
        <sz val="10"/>
        <rFont val="Arial"/>
        <family val="2"/>
      </rPr>
      <t>Studio Tecnico Ingegneria Architettura di Masci</t>
    </r>
    <r>
      <rPr>
        <sz val="10"/>
        <rFont val="Arial"/>
        <family val="2"/>
      </rPr>
      <t xml:space="preserve">
affidamento lavoro del 12/03/2013  </t>
    </r>
    <r>
      <rPr>
        <b/>
        <sz val="10"/>
        <rFont val="Arial"/>
        <family val="2"/>
      </rPr>
      <t>Parigi e Bernini</t>
    </r>
    <r>
      <rPr>
        <sz val="10"/>
        <rFont val="Arial"/>
        <family val="2"/>
      </rPr>
      <t xml:space="preserve">
incarico n. 4848  del 4/07/2013</t>
    </r>
    <r>
      <rPr>
        <b/>
        <sz val="10"/>
        <rFont val="Arial"/>
        <family val="2"/>
      </rPr>
      <t xml:space="preserve"> DE.MA SRL
</t>
    </r>
    <r>
      <rPr>
        <sz val="10"/>
        <rFont val="Arial"/>
        <family val="2"/>
      </rPr>
      <t>lettera di incarico n. 397 del 11/07/2013</t>
    </r>
    <r>
      <rPr>
        <b/>
        <sz val="10"/>
        <rFont val="Arial"/>
        <family val="2"/>
      </rPr>
      <t xml:space="preserve">  Avv. Marascio Francesco
</t>
    </r>
    <r>
      <rPr>
        <sz val="10"/>
        <rFont val="Arial"/>
        <family val="2"/>
      </rPr>
      <t>lettera di incarico n 494 del 17/02/2014</t>
    </r>
    <r>
      <rPr>
        <b/>
        <sz val="10"/>
        <rFont val="Arial"/>
        <family val="2"/>
      </rPr>
      <t xml:space="preserve"> PEGASO INGEGNERIA</t>
    </r>
  </si>
  <si>
    <t>F12C14000400001</t>
  </si>
  <si>
    <r>
      <rPr>
        <b/>
        <sz val="10"/>
        <rFont val="Arial"/>
        <family val="2"/>
      </rPr>
      <t>CHIESA SANTA   MARIA DEL PONTE</t>
    </r>
    <r>
      <rPr>
        <sz val="10"/>
        <rFont val="Arial"/>
        <family val="2"/>
      </rPr>
      <t xml:space="preserve">  </t>
    </r>
    <r>
      <rPr>
        <sz val="8"/>
        <rFont val="Arial"/>
        <family val="2"/>
      </rPr>
      <t xml:space="preserve">CONSOLIDAMENTO E RESTAURO
</t>
    </r>
    <r>
      <rPr>
        <b/>
        <sz val="8"/>
        <color indexed="10"/>
        <rFont val="Arial"/>
        <family val="2"/>
      </rPr>
      <t xml:space="preserve">VOCE 45 </t>
    </r>
  </si>
  <si>
    <t>6344477C09</t>
  </si>
  <si>
    <t>contratto n. 653/101 del 17/06/2016</t>
  </si>
  <si>
    <t>Finanziato</t>
  </si>
  <si>
    <t xml:space="preserve">contratto n.504  del 12/03/2014
atto di sottomissione 553/1 </t>
  </si>
  <si>
    <t>contratto n. 468 del 12/12/2013
Atto di sottomissione n. 535 del 12/11/2014 (in dimunuzione)</t>
  </si>
  <si>
    <t>contratto n. 424 del 19/12/2013
atto di sottomissione  n. 536</t>
  </si>
  <si>
    <r>
      <t xml:space="preserve">contratto n. 467 del 12/12/2013
atto di sottomissione n. 1  rep 520 del 29/10/2014
</t>
    </r>
    <r>
      <rPr>
        <b/>
        <sz val="10"/>
        <color indexed="10"/>
        <rFont val="Arial"/>
        <family val="2"/>
      </rPr>
      <t>(modifica solo forma societaria</t>
    </r>
    <r>
      <rPr>
        <sz val="10"/>
        <rFont val="Arial"/>
        <family val="2"/>
      </rPr>
      <t>)
atto di sottomissione n. 2 rep 550 del 13/12/2014</t>
    </r>
  </si>
  <si>
    <t>contratto n. 601/49 del 26/11/2015
 atto di sottomissione n.1 rep 668/116 del 14/09/2016</t>
  </si>
  <si>
    <t>Contratto n. 585/33 del 12/11/2015 
Atto di sottomissione 1   652/100
Atto di sottomissione n 2 660/108
Contratto n. 614/62 del 19/01/2016
Atto di sottomissione n 2 660/108</t>
  </si>
  <si>
    <t>contratto 479 del 09/01/2014
atto di sottomissione  n. 518 del 29/10/2014</t>
  </si>
  <si>
    <t>CONTRATTO n.565/13  del 25/06/2015 
ATTO DI SOTTOMISSIONE  622/70
CONTRATTO N. 663/11 del 29/07/2016 (lavori complementari)</t>
  </si>
  <si>
    <t>contratto n. 607/55 del 16/12/2015
atto di sottomissione n. n. 693/141 del 13/03/2017</t>
  </si>
  <si>
    <t>Contratto n. 613/61 del 14/01/2016
atto di sottomissione n. 680/128 del 24/11/2016</t>
  </si>
  <si>
    <t xml:space="preserve">F18I13000500001
 I LOTTO 
F12C1300032001
 II LOTTO </t>
  </si>
  <si>
    <t xml:space="preserve">5328054141
 I LOTTO 
6479369073
 II LOTTO  1 stralcio
6687805745
 II LOTTO  2 stralcio </t>
  </si>
  <si>
    <r>
      <rPr>
        <b/>
        <sz val="10"/>
        <rFont val="Arial"/>
        <family val="2"/>
      </rPr>
      <t>I LOTTO</t>
    </r>
    <r>
      <rPr>
        <sz val="10"/>
        <rFont val="Arial"/>
        <family val="2"/>
      </rPr>
      <t xml:space="preserve">
contratto n. 460 del 27/11/2013 E ATTO DI SOTTOMISSIONE N. 539</t>
    </r>
    <r>
      <rPr>
        <b/>
        <sz val="10"/>
        <rFont val="Arial"/>
        <family val="2"/>
      </rPr>
      <t xml:space="preserve"> 
II LOTTO 1 STRALCIO 
</t>
    </r>
    <r>
      <rPr>
        <sz val="10"/>
        <rFont val="Arial"/>
        <family val="2"/>
      </rPr>
      <t xml:space="preserve">contratto n. 631/79,  atto di sottomissione n.1 rep. 686/134,
atto aggiuntivo n.1 rep.685/133
</t>
    </r>
    <r>
      <rPr>
        <b/>
        <sz val="10"/>
        <rFont val="Arial"/>
        <family val="2"/>
      </rPr>
      <t xml:space="preserve">
II LOTTO 2 STRALCIO</t>
    </r>
    <r>
      <rPr>
        <sz val="10"/>
        <rFont val="Arial"/>
        <family val="2"/>
      </rPr>
      <t xml:space="preserve"> 
contratto n. 673/121 e atto di sottomissione 710/158  </t>
    </r>
  </si>
  <si>
    <t xml:space="preserve">contratto n. 610/58
del 18/12/2016
e 
Atto di sottomissione n.697/145 </t>
  </si>
  <si>
    <t xml:space="preserve"> % monitorata</t>
  </si>
  <si>
    <t xml:space="preserve">contratto 600/48
del 26/11/2015
e
atto di sottomissione rep n. 733/181 </t>
  </si>
  <si>
    <t>07/11/2013 I LOTTO 
11/02/2016 II LOTTO 1 stralcio 
23/11/2016 II LOTTO 2 stralcio</t>
  </si>
  <si>
    <t xml:space="preserve">
05/05/2014 
I LOTTO 
09/09/2016 
II LOTTO
22/05/2017 
II LOTTO 2 stralcio
</t>
  </si>
  <si>
    <t xml:space="preserve">19/04/2014 
I LOTTO 
07/09/2016 
II LOTTO
15/09/2017
 II LOTTO  2 stralcio 
</t>
  </si>
  <si>
    <t xml:space="preserve">contratto  n. 640/88 del 20/04/2016
atto di sottomissione  705/153 del 08/05/2017
atto di sottomissione  719/167 del 08/05/2017 </t>
  </si>
  <si>
    <t>11/072017</t>
  </si>
  <si>
    <t>10/07/2013
10/08/2017</t>
  </si>
  <si>
    <t xml:space="preserve">PICCININI LIONELLO
ORA
PORZIELLA PANFILO </t>
  </si>
  <si>
    <t>Contratto n. 674/122 del 11/11/2016
 e Atto di Sottomissione 738/186</t>
  </si>
  <si>
    <t>PICCININI LIONELLO/
ORA
MASCILLI MIGLIORINI PAOLO</t>
  </si>
  <si>
    <t>17/06/2014
24/11/2017</t>
  </si>
  <si>
    <t>18/02/2014
24/11/2017</t>
  </si>
  <si>
    <r>
      <rPr>
        <b/>
        <sz val="10"/>
        <rFont val="Arial"/>
        <family val="2"/>
      </rPr>
      <t>Edilizia Falpo</t>
    </r>
    <r>
      <rPr>
        <sz val="10"/>
        <rFont val="Arial"/>
        <family val="2"/>
      </rPr>
      <t xml:space="preserve">  contratto n.500 del 28/02/2014  lavori principali
atto di sottom. N. 546
</t>
    </r>
    <r>
      <rPr>
        <b/>
        <sz val="10"/>
        <rFont val="Arial"/>
        <family val="2"/>
      </rPr>
      <t>Edilizia Falpo</t>
    </r>
    <r>
      <rPr>
        <sz val="10"/>
        <rFont val="Arial"/>
        <family val="2"/>
      </rPr>
      <t xml:space="preserve">
contratto 559/7 del 18/06/2015 (estensione Lavori)
e 
atto di sottomiss. N. 627/75
</t>
    </r>
    <r>
      <rPr>
        <b/>
        <sz val="10"/>
        <rFont val="Arial"/>
        <family val="2"/>
      </rPr>
      <t>Visan</t>
    </r>
    <r>
      <rPr>
        <sz val="10"/>
        <rFont val="Arial"/>
        <family val="2"/>
      </rPr>
      <t xml:space="preserve"> contratto n. 669/117 ii stralcio apparati decorativi
</t>
    </r>
    <r>
      <rPr>
        <b/>
        <sz val="10"/>
        <rFont val="Arial"/>
        <family val="2"/>
      </rPr>
      <t>Visan</t>
    </r>
    <r>
      <rPr>
        <sz val="10"/>
        <rFont val="Arial"/>
        <family val="2"/>
      </rPr>
      <t xml:space="preserve"> atto di sottomissioni n. 702/150 del 28/04/2017 </t>
    </r>
  </si>
  <si>
    <t>23/09/2015
19/04/2016
08/05/2017</t>
  </si>
  <si>
    <t>04/03/2016
20/09/2017
15/11/2017</t>
  </si>
  <si>
    <r>
      <t xml:space="preserve">lavori I LOTTO ultimati e collaudati </t>
    </r>
    <r>
      <rPr>
        <b/>
        <sz val="10"/>
        <color indexed="21"/>
        <rFont val="Arial"/>
        <family val="2"/>
      </rPr>
      <t xml:space="preserve"> 
</t>
    </r>
    <r>
      <rPr>
        <b/>
        <sz val="10"/>
        <rFont val="Arial"/>
        <family val="2"/>
      </rPr>
      <t xml:space="preserve">
</t>
    </r>
    <r>
      <rPr>
        <b/>
        <sz val="10"/>
        <color indexed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II LOTTO ultimati  e collaudati
apparati decorativi
lavori ultimati e collaudati </t>
    </r>
  </si>
  <si>
    <t>Contratto n. 632/80 del 15/03/2016
atto di sottomissione n. 748/196</t>
  </si>
  <si>
    <t>17/06/2014
12/01/2018</t>
  </si>
  <si>
    <t xml:space="preserve">DI VINCENZO BERARDINO
ORA 
CICIOTTI AUGUSTO </t>
  </si>
  <si>
    <t>differenza su importo finanziato meno somme liquidabili</t>
  </si>
  <si>
    <t xml:space="preserve">
lavori ultimati e collaudati</t>
  </si>
  <si>
    <r>
      <rPr>
        <b/>
        <sz val="10"/>
        <rFont val="Arial"/>
        <family val="2"/>
      </rPr>
      <t xml:space="preserve">CATTEDRALE SS. MASSIMO E GIORGIO </t>
    </r>
    <r>
      <rPr>
        <sz val="10"/>
        <rFont val="Arial"/>
        <family val="2"/>
      </rPr>
      <t xml:space="preserve">  CONSOLIDAMENTO E RESTAURO
</t>
    </r>
    <r>
      <rPr>
        <b/>
        <sz val="10"/>
        <color indexed="10"/>
        <rFont val="Arial"/>
        <family val="2"/>
      </rPr>
      <t>VOCE 2</t>
    </r>
  </si>
  <si>
    <t>17/06/2014
15/06/2018</t>
  </si>
  <si>
    <t>Contratto 688/136 del 11/01/2017
e
atto di sottomissiome rep n. 764/212</t>
  </si>
  <si>
    <t>18/02/2013
10/07/2018</t>
  </si>
  <si>
    <t xml:space="preserve">contratto n. 683/131 del 5/12/2016
Atto di sottomissione 744/192 del 05/12/2017 </t>
  </si>
  <si>
    <t>contratto n. 618/66 del 2/02/2016
atto di sottomissione n 1 rep 704/152 del 09/05/2017
atto di sottomissione n 2  rep 757/205 del 15/02/2018</t>
  </si>
  <si>
    <t>R01</t>
  </si>
  <si>
    <r>
      <rPr>
        <b/>
        <sz val="10"/>
        <rFont val="Arial"/>
        <family val="2"/>
      </rPr>
      <t>ABBAZIA SANTA LUCIA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CONSOLIDAMENTO E RESTAURO
</t>
    </r>
    <r>
      <rPr>
        <b/>
        <sz val="8"/>
        <color indexed="10"/>
        <rFont val="Arial"/>
        <family val="2"/>
      </rPr>
      <t>VOCE 38</t>
    </r>
  </si>
  <si>
    <t xml:space="preserve">Contratto n. 620/68 del 9/02/2016
e
Atto dui sottomissione rep n. 771/219 del 17/07/2018 </t>
  </si>
  <si>
    <t>18/02/2013
10/08/2017</t>
  </si>
  <si>
    <t xml:space="preserve">lavori ultimati  e collaudati 
</t>
  </si>
  <si>
    <t>CONTRATTO N.628/76
atto di sottomissione n. 1 rep n. 735/183
atto di sottomissione n. 2 rep. N. 778/226</t>
  </si>
  <si>
    <t xml:space="preserve">17/06/2014
15/09/2017
</t>
  </si>
  <si>
    <t>PICCININI LIONELLO/ DI STEFANO ANTONIO</t>
  </si>
  <si>
    <t xml:space="preserve">verbale di somma urgenza  del 16/02/2017
verbale di somma urgenza  del 18/08/2018
</t>
  </si>
  <si>
    <r>
      <t xml:space="preserve">verbale di somma urgenza del 6/06/2016 ditta REMI
contratto 657/105 del 30/06/2016 
</t>
    </r>
    <r>
      <rPr>
        <b/>
        <sz val="10"/>
        <rFont val="Arial"/>
        <family val="2"/>
      </rPr>
      <t xml:space="preserve">(estensione lavori del contratto 437 del 23/10/2013) DITTA SO.LA.SPE (RUP.DE VITIS)
contratto 645//93 e atto di sottmissione rep 796/244
(ditta SAC)
contratto rep 694/142 lavori complementari (ditta  RTI SAC)
</t>
    </r>
  </si>
  <si>
    <t xml:space="preserve">27/07/2016
somm a urgenza
12/07/2018
estensione lavori
29/05/2017
contratto 694/142
</t>
  </si>
  <si>
    <t xml:space="preserve">27/07/2016
somm a urgenza
25/06/2018 
estensione lavori
29/05/2017
contratto 694/142
</t>
  </si>
  <si>
    <t xml:space="preserve">
06/06/2016 somma urgenza
04/07/2016
estensione lavori del contratto 437
23/07/2018 contratto 645/93
19/04/2017
contratto 
694/142
 </t>
  </si>
  <si>
    <t xml:space="preserve">
27/07/2016
somm a urgenza
28/02/2017
estensione  lavori del contratto 437
13/04/2020 contratto 645/93
19/06/2017
contratto 694/142
</t>
  </si>
  <si>
    <t xml:space="preserve"> RUP ATTUALI dopo sostituzioni</t>
  </si>
  <si>
    <t>Stato Avanzamento Lavori</t>
  </si>
  <si>
    <t xml:space="preserve">lavori in corso </t>
  </si>
  <si>
    <t>DI STEFANO ANTONIO</t>
  </si>
  <si>
    <t xml:space="preserve">PICCININI LIONELLO </t>
  </si>
  <si>
    <t xml:space="preserve">LIBERATORE SERGIO </t>
  </si>
  <si>
    <t>MASCILLI MIGLIORINI PAOLO</t>
  </si>
  <si>
    <t xml:space="preserve">lavori ultimati  e collaudati 
 I LOTTO
 II LOTTO 1 stralcio 
</t>
  </si>
  <si>
    <t>D'ALO' GIANFRANCO</t>
  </si>
  <si>
    <t>PORZIELLA PANFILO</t>
  </si>
  <si>
    <t xml:space="preserve">lavori ultimati  e collaudati (contratto principale)
estensione lavori ultimati e collaudati 
</t>
  </si>
  <si>
    <t>PIOVANELLO VALERIO</t>
  </si>
  <si>
    <t>PEZZI ALDO</t>
  </si>
  <si>
    <t>MAZZA ALESSANDRO</t>
  </si>
  <si>
    <t xml:space="preserve">lavori ultimati   e collaudati
</t>
  </si>
  <si>
    <t>MEDURI GIUSEPPE</t>
  </si>
  <si>
    <r>
      <rPr>
        <b/>
        <sz val="10"/>
        <color indexed="21"/>
        <rFont val="Arial"/>
        <family val="2"/>
      </rPr>
      <t xml:space="preserve">lavori principali collaudati
</t>
    </r>
    <r>
      <rPr>
        <b/>
        <sz val="10"/>
        <color indexed="10"/>
        <rFont val="Arial"/>
        <family val="2"/>
      </rPr>
      <t xml:space="preserve">
Lavori complementari da collaudare (manca certificato di regolare esecuzione)
</t>
    </r>
    <r>
      <rPr>
        <b/>
        <sz val="10"/>
        <color indexed="21"/>
        <rFont val="Arial"/>
        <family val="2"/>
      </rPr>
      <t xml:space="preserve">
</t>
    </r>
    <r>
      <rPr>
        <b/>
        <sz val="10"/>
        <rFont val="Arial"/>
        <family val="2"/>
      </rPr>
      <t xml:space="preserve">
</t>
    </r>
  </si>
  <si>
    <t>DI GIROLAMO GIUSEPPE</t>
  </si>
  <si>
    <t xml:space="preserve">lavori di somma urgenza ultimati
lavori di somma urgenza ultimati
</t>
  </si>
  <si>
    <t>lavori ultimati e collaudati  (SOMMA URGENZA)
TABELLA INCENTIVI DA PRESENTARE</t>
  </si>
  <si>
    <t>17/06/2014
15/09/2017</t>
  </si>
  <si>
    <t>17/06/2014
18/12/2018</t>
  </si>
  <si>
    <r>
      <rPr>
        <b/>
        <sz val="10"/>
        <rFont val="Arial"/>
        <family val="2"/>
      </rPr>
      <t xml:space="preserve">CHIESA SAN PAOLO BARETE II LOTTO    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CONSOLIDAMENTO E RESTAURO
</t>
    </r>
    <r>
      <rPr>
        <b/>
        <sz val="8"/>
        <color indexed="10"/>
        <rFont val="Arial"/>
        <family val="2"/>
      </rPr>
      <t>VOCE 20</t>
    </r>
  </si>
  <si>
    <t>17/06/2014
13/03/2018</t>
  </si>
  <si>
    <t xml:space="preserve">
27/10/2016
 I stralcio
</t>
  </si>
  <si>
    <r>
      <rPr>
        <b/>
        <sz val="10"/>
        <rFont val="Arial"/>
        <family val="2"/>
      </rPr>
      <t>CHIESA SANTA   MARIA AD MELATINUM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CONSOLIDAMENTO E RESTAURO
</t>
    </r>
    <r>
      <rPr>
        <b/>
        <sz val="8"/>
        <color indexed="10"/>
        <rFont val="Arial"/>
        <family val="2"/>
      </rPr>
      <t>VOCE 26</t>
    </r>
  </si>
  <si>
    <t>17/06/2014
15/03/2017</t>
  </si>
  <si>
    <t>03/05/2013
27/02/2018</t>
  </si>
  <si>
    <t>F12C12000710001</t>
  </si>
  <si>
    <t>F52I14000250001</t>
  </si>
  <si>
    <t xml:space="preserve">lavori ULTIMATI  e collaudati 
</t>
  </si>
  <si>
    <t>F98I13000180001</t>
  </si>
  <si>
    <t>F62I14000110001</t>
  </si>
  <si>
    <t>F14B16000280001</t>
  </si>
  <si>
    <t>F12I14000320001</t>
  </si>
  <si>
    <t xml:space="preserve">lavori ultimati e collaudati
</t>
  </si>
  <si>
    <t>DE VITIS FRANCO
TOMASSETTI PATRIZIA</t>
  </si>
  <si>
    <t>GAROFALO ANTONELLO
ora 
FINARELLI CLAUDIO</t>
  </si>
  <si>
    <t>FINARELLI CLAUDIO
NATALUCCI ANNA</t>
  </si>
  <si>
    <t xml:space="preserve">ROSSI GIUSEPPE/ ORA TOMASSETTI PATRIZIA </t>
  </si>
  <si>
    <t xml:space="preserve">D'INNOCENZO MARINA CESIRA/ MEDURI </t>
  </si>
  <si>
    <t>lavori ultimati e collaudati
(DA PAGARE SAL FINALE)</t>
  </si>
  <si>
    <t>DE VITIS FRANCO</t>
  </si>
  <si>
    <t xml:space="preserve">PICCININI LIONELLO
D'ALO' GIANFRANCO </t>
  </si>
  <si>
    <t>ROSSI GIUSEPPE/ ORA D'INNOCENZO MARINA CESIRA/ 
GIZZI STEFANO
MASCILLI MIGLIORINI PAOLO</t>
  </si>
  <si>
    <t>lavori ultimati 
 e collaudati</t>
  </si>
  <si>
    <t xml:space="preserve">lavori ultimati
</t>
  </si>
  <si>
    <t xml:space="preserve">lavori in corso
</t>
  </si>
  <si>
    <t>MARCHETTI MARCELLO 
ORA
MEDURI GIUSEPPE</t>
  </si>
  <si>
    <t>CASTAGNOLI CLAUDIA 
ORA 
GIUSEPPE MEDURI</t>
  </si>
  <si>
    <t>PICCININI LIONELLO 
DIR. LAV. D'ALO GIANFRANCO</t>
  </si>
  <si>
    <t>MAZZA ALESSANDRO 
ORA 
FINARELLI</t>
  </si>
  <si>
    <t>lavori avviati</t>
  </si>
  <si>
    <t>(Ex RUBEO GIULIO) LIBERATORE SERGIO</t>
  </si>
  <si>
    <t xml:space="preserve">MARCHETTI MARCELLO 
ORSATTI ROBERTO </t>
  </si>
  <si>
    <r>
      <t xml:space="preserve">CUP su contratto F18I13000120001 
</t>
    </r>
    <r>
      <rPr>
        <sz val="11"/>
        <color indexed="10"/>
        <rFont val="Times New Roman"/>
        <family val="1"/>
      </rPr>
      <t xml:space="preserve">F13G17000620001
Risultano due cup </t>
    </r>
  </si>
  <si>
    <t xml:space="preserve">714036606E
77395839EE
80387580F6
82339327A2  </t>
  </si>
  <si>
    <t xml:space="preserve">contratto rep 741/189
contratto rep 792/240
contratto rep 808/256
determina prot. n. 2019 del 14/05/2021
</t>
  </si>
  <si>
    <t xml:space="preserve">16/08/2017
18/12/2018
</t>
  </si>
  <si>
    <t xml:space="preserve">   14/12/2017
19/03/2019
30/04/2019
</t>
  </si>
  <si>
    <t xml:space="preserve">  06/02/2018
19/03/2019
30/04/2019
</t>
  </si>
  <si>
    <t xml:space="preserve">DI LORENZO FRANCESCO/FINARELLI CLAUDIO
</t>
  </si>
  <si>
    <t>17/04/2018
19/04/2018
03/06/2021</t>
  </si>
  <si>
    <t xml:space="preserve">RUP MACRI' NICOLA
LONGOBARDI
D.L. CICIOTTI AUGUSTO
 </t>
  </si>
  <si>
    <t>31/05/2013
30/03/2018</t>
  </si>
  <si>
    <t xml:space="preserve">lavori collaudati
</t>
  </si>
  <si>
    <t xml:space="preserve"> totale somme monitorate LIQUIDABILI</t>
  </si>
  <si>
    <t xml:space="preserve">
21/04/2015 
 I LOTTO
30/01/2017 
II LOTTO I stralcio
22/09/2017 
II LOTTO 2 stralcio
</t>
  </si>
  <si>
    <t xml:space="preserve">lavori ultimati  e collaudati 
 I LOTTO
 II LOTTO 1 stralcio 
 II LOTTO 2 stralcio </t>
  </si>
  <si>
    <r>
      <t>F14B13000500000</t>
    </r>
    <r>
      <rPr>
        <sz val="10"/>
        <color indexed="10"/>
        <rFont val="Arial"/>
        <family val="2"/>
      </rPr>
      <t xml:space="preserve">(CUP provvisorio)
</t>
    </r>
    <r>
      <rPr>
        <b/>
        <sz val="10"/>
        <rFont val="Arial"/>
        <family val="2"/>
      </rPr>
      <t>F15F13000130001 (CUP assegnato al progetto)</t>
    </r>
    <r>
      <rPr>
        <sz val="10"/>
        <rFont val="Arial"/>
        <family val="2"/>
      </rPr>
      <t xml:space="preserve">
estensione lavori complementari 
F12C16000080001
</t>
    </r>
  </si>
  <si>
    <t xml:space="preserve">
5033747B6C
6611166AC3 estensione lavori del contratto 437  </t>
  </si>
  <si>
    <t xml:space="preserve">
28/11/2014
22/04/2016
</t>
  </si>
  <si>
    <t xml:space="preserve"> GIUSEPPE GALASSI (Comune L'Aquila)</t>
  </si>
  <si>
    <t xml:space="preserve">FINARELLI CLAUDIO
CIANNELLA CIANNELLA </t>
  </si>
  <si>
    <t>DELIBERA CIPE 135/2012
Programmazione Straordinaria ANNUALITA' 2013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</si>
</sst>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_-* #,##0.00_-;\-* #,##0.00_-;_-* &quot;-&quot;_-;_-@_-"/>
    <numFmt numFmtId="185" formatCode="#,##0.00\ "/>
    <numFmt numFmtId="186" formatCode="&quot;€&quot;\ #,##0.00"/>
    <numFmt numFmtId="187" formatCode="[$-410]dddd\ d\ mmmm\ yyyy"/>
    <numFmt numFmtId="188" formatCode="dd/mm/yy;@"/>
    <numFmt numFmtId="189" formatCode="000000"/>
    <numFmt numFmtId="190" formatCode="d/m/yy;@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  <numFmt numFmtId="194" formatCode="[$€-2]\ #.##000_);[Red]\([$€-2]\ #.##000\)"/>
    <numFmt numFmtId="195" formatCode="#,##0.0"/>
    <numFmt numFmtId="196" formatCode="_-[$€-410]\ * #,##0.00_-;\-[$€-410]\ * #,##0.00_-;_-[$€-410]\ * &quot;-&quot;??_-;_-@_-"/>
    <numFmt numFmtId="197" formatCode="h\.mm\.ss"/>
    <numFmt numFmtId="198" formatCode="0.0%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_-* #,##0.0000_-;\-* #,##0.0000_-;_-* &quot;-&quot;??_-;_-@_-"/>
    <numFmt numFmtId="203" formatCode="0.000%"/>
    <numFmt numFmtId="204" formatCode="#,##0.00\ &quot;€&quot;"/>
  </numFmts>
  <fonts count="78"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color indexed="10"/>
      <name val="Arial"/>
      <family val="2"/>
    </font>
    <font>
      <sz val="12"/>
      <name val="Tahoma"/>
      <family val="2"/>
    </font>
    <font>
      <b/>
      <sz val="10"/>
      <color indexed="10"/>
      <name val="Arial"/>
      <family val="2"/>
    </font>
    <font>
      <b/>
      <u val="single"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u val="single"/>
      <sz val="10"/>
      <name val="Tahoma"/>
      <family val="2"/>
    </font>
    <font>
      <b/>
      <sz val="18"/>
      <name val="Tahoma"/>
      <family val="2"/>
    </font>
    <font>
      <sz val="14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Tahoma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color indexed="21"/>
      <name val="Arial"/>
      <family val="2"/>
    </font>
    <font>
      <b/>
      <sz val="20"/>
      <color indexed="8"/>
      <name val="Arial"/>
      <family val="2"/>
    </font>
    <font>
      <b/>
      <u val="single"/>
      <sz val="14"/>
      <name val="Tahoma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8"/>
      <name val="Tahom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color indexed="39"/>
      <name val="Arial"/>
      <family val="2"/>
    </font>
    <font>
      <u val="single"/>
      <sz val="8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0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" applyNumberFormat="0" applyAlignment="0" applyProtection="0"/>
    <xf numFmtId="0" fontId="64" fillId="0" borderId="2" applyNumberFormat="0" applyFill="0" applyAlignment="0" applyProtection="0"/>
    <xf numFmtId="0" fontId="65" fillId="19" borderId="3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15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8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2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7" borderId="4" applyNumberFormat="0" applyFont="0" applyAlignment="0" applyProtection="0"/>
    <xf numFmtId="0" fontId="70" fillId="18" borderId="5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56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58" fillId="28" borderId="0" applyNumberFormat="0" applyBorder="0" applyAlignment="0" applyProtection="0"/>
    <xf numFmtId="0" fontId="74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0" fillId="30" borderId="0" xfId="0" applyFill="1" applyAlignment="1">
      <alignment/>
    </xf>
    <xf numFmtId="0" fontId="0" fillId="0" borderId="10" xfId="0" applyBorder="1" applyAlignment="1">
      <alignment horizontal="center"/>
    </xf>
    <xf numFmtId="0" fontId="0" fillId="3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189" fontId="0" fillId="0" borderId="10" xfId="0" applyNumberFormat="1" applyFont="1" applyFill="1" applyBorder="1" applyAlignment="1">
      <alignment horizontal="center" vertical="center"/>
    </xf>
    <xf numFmtId="4" fontId="4" fillId="8" borderId="10" xfId="46" applyNumberFormat="1" applyFont="1" applyFill="1" applyBorder="1" applyAlignment="1" applyProtection="1">
      <alignment horizontal="center" vertical="center"/>
      <protection/>
    </xf>
    <xf numFmtId="4" fontId="4" fillId="8" borderId="10" xfId="46" applyNumberFormat="1" applyFont="1" applyFill="1" applyBorder="1" applyAlignment="1" applyProtection="1">
      <alignment horizontal="right" vertical="center"/>
      <protection/>
    </xf>
    <xf numFmtId="0" fontId="1" fillId="0" borderId="10" xfId="48" applyFont="1" applyFill="1" applyBorder="1" applyAlignment="1" applyProtection="1">
      <alignment horizontal="center" vertical="center"/>
      <protection/>
    </xf>
    <xf numFmtId="1" fontId="1" fillId="31" borderId="10" xfId="4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8" borderId="10" xfId="48" applyFont="1" applyFill="1" applyBorder="1" applyAlignment="1" applyProtection="1">
      <alignment horizontal="center" vertical="center"/>
      <protection/>
    </xf>
    <xf numFmtId="0" fontId="2" fillId="8" borderId="10" xfId="48" applyFont="1" applyFill="1" applyBorder="1" applyAlignment="1" applyProtection="1">
      <alignment horizontal="center" vertical="center"/>
      <protection/>
    </xf>
    <xf numFmtId="0" fontId="1" fillId="8" borderId="10" xfId="48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8" borderId="10" xfId="46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8" borderId="10" xfId="46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" fillId="0" borderId="10" xfId="48" applyFont="1" applyFill="1" applyBorder="1" applyAlignment="1" applyProtection="1">
      <alignment horizontal="center" vertical="center" wrapText="1"/>
      <protection/>
    </xf>
    <xf numFmtId="188" fontId="0" fillId="0" borderId="10" xfId="0" applyNumberFormat="1" applyFont="1" applyFill="1" applyBorder="1" applyAlignment="1">
      <alignment horizontal="center" vertical="center" wrapText="1"/>
    </xf>
    <xf numFmtId="0" fontId="2" fillId="8" borderId="10" xfId="49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left"/>
    </xf>
    <xf numFmtId="0" fontId="1" fillId="0" borderId="0" xfId="48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188" fontId="0" fillId="0" borderId="10" xfId="0" applyNumberFormat="1" applyFont="1" applyFill="1" applyBorder="1" applyAlignment="1">
      <alignment horizontal="center" vertical="center"/>
    </xf>
    <xf numFmtId="4" fontId="0" fillId="0" borderId="10" xfId="46" applyNumberFormat="1" applyFont="1" applyFill="1" applyBorder="1" applyAlignment="1" applyProtection="1">
      <alignment horizontal="right" vertical="center"/>
      <protection/>
    </xf>
    <xf numFmtId="185" fontId="0" fillId="0" borderId="10" xfId="46" applyNumberFormat="1" applyFont="1" applyFill="1" applyBorder="1" applyAlignment="1" applyProtection="1">
      <alignment horizontal="right" vertical="center"/>
      <protection locked="0"/>
    </xf>
    <xf numFmtId="0" fontId="1" fillId="0" borderId="0" xfId="48" applyFont="1" applyFill="1" applyBorder="1" applyAlignment="1" applyProtection="1">
      <alignment horizontal="center" vertical="center"/>
      <protection/>
    </xf>
    <xf numFmtId="0" fontId="2" fillId="0" borderId="0" xfId="48" applyFont="1" applyFill="1" applyBorder="1" applyAlignment="1" applyProtection="1">
      <alignment horizontal="center" vertical="center"/>
      <protection/>
    </xf>
    <xf numFmtId="0" fontId="2" fillId="0" borderId="0" xfId="49" applyFont="1" applyFill="1" applyBorder="1" applyAlignment="1">
      <alignment horizontal="left" vertical="center" wrapText="1"/>
      <protection/>
    </xf>
    <xf numFmtId="1" fontId="1" fillId="0" borderId="0" xfId="48" applyNumberFormat="1" applyFont="1" applyFill="1" applyBorder="1" applyAlignment="1" applyProtection="1">
      <alignment horizontal="center" vertical="center"/>
      <protection/>
    </xf>
    <xf numFmtId="0" fontId="0" fillId="0" borderId="0" xfId="46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horizontal="left"/>
    </xf>
    <xf numFmtId="0" fontId="6" fillId="8" borderId="10" xfId="48" applyFont="1" applyFill="1" applyBorder="1" applyAlignment="1" applyProtection="1">
      <alignment horizontal="left" vertical="center"/>
      <protection/>
    </xf>
    <xf numFmtId="0" fontId="6" fillId="0" borderId="0" xfId="48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horizontal="left"/>
    </xf>
    <xf numFmtId="186" fontId="4" fillId="8" borderId="10" xfId="63" applyNumberFormat="1" applyFont="1" applyFill="1" applyBorder="1" applyAlignment="1" applyProtection="1">
      <alignment horizontal="right" vertical="center"/>
      <protection/>
    </xf>
    <xf numFmtId="186" fontId="4" fillId="32" borderId="10" xfId="63" applyNumberFormat="1" applyFont="1" applyFill="1" applyBorder="1" applyAlignment="1" applyProtection="1">
      <alignment horizontal="right" vertical="center"/>
      <protection/>
    </xf>
    <xf numFmtId="0" fontId="1" fillId="33" borderId="10" xfId="48" applyFont="1" applyFill="1" applyBorder="1" applyAlignment="1" applyProtection="1">
      <alignment horizontal="center" vertical="center" wrapText="1"/>
      <protection/>
    </xf>
    <xf numFmtId="0" fontId="1" fillId="33" borderId="10" xfId="48" applyFont="1" applyFill="1" applyBorder="1" applyAlignment="1" applyProtection="1">
      <alignment horizontal="center" vertical="center"/>
      <protection/>
    </xf>
    <xf numFmtId="0" fontId="0" fillId="33" borderId="10" xfId="46" applyNumberFormat="1" applyFont="1" applyFill="1" applyBorder="1" applyAlignment="1" applyProtection="1">
      <alignment horizontal="left" vertical="top" wrapText="1"/>
      <protection/>
    </xf>
    <xf numFmtId="4" fontId="4" fillId="33" borderId="10" xfId="46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0" fillId="32" borderId="10" xfId="0" applyFill="1" applyBorder="1" applyAlignment="1">
      <alignment horizontal="right" vertical="center"/>
    </xf>
    <xf numFmtId="0" fontId="1" fillId="0" borderId="10" xfId="48" applyFont="1" applyFill="1" applyBorder="1" applyAlignment="1" applyProtection="1">
      <alignment horizontal="center" vertical="center" wrapText="1"/>
      <protection/>
    </xf>
    <xf numFmtId="186" fontId="4" fillId="0" borderId="10" xfId="63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horizontal="right" vertical="center" wrapText="1"/>
    </xf>
    <xf numFmtId="14" fontId="0" fillId="0" borderId="10" xfId="0" applyNumberFormat="1" applyFont="1" applyFill="1" applyBorder="1" applyAlignment="1">
      <alignment horizontal="right" vertical="center" wrapText="1"/>
    </xf>
    <xf numFmtId="4" fontId="0" fillId="0" borderId="10" xfId="46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1" fillId="9" borderId="10" xfId="48" applyFont="1" applyFill="1" applyBorder="1" applyAlignment="1" applyProtection="1">
      <alignment horizontal="center" vertical="center" wrapText="1"/>
      <protection/>
    </xf>
    <xf numFmtId="0" fontId="1" fillId="9" borderId="10" xfId="48" applyFont="1" applyFill="1" applyBorder="1" applyAlignment="1" applyProtection="1">
      <alignment horizontal="center" vertical="center" wrapText="1"/>
      <protection/>
    </xf>
    <xf numFmtId="0" fontId="0" fillId="9" borderId="10" xfId="0" applyNumberFormat="1" applyFont="1" applyFill="1" applyBorder="1" applyAlignment="1">
      <alignment horizontal="center" vertical="center"/>
    </xf>
    <xf numFmtId="4" fontId="0" fillId="9" borderId="10" xfId="0" applyNumberFormat="1" applyFont="1" applyFill="1" applyBorder="1" applyAlignment="1">
      <alignment horizontal="right" vertical="center" wrapText="1"/>
    </xf>
    <xf numFmtId="0" fontId="0" fillId="9" borderId="10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vertical="center" wrapText="1"/>
    </xf>
    <xf numFmtId="0" fontId="0" fillId="9" borderId="10" xfId="0" applyFont="1" applyFill="1" applyBorder="1" applyAlignment="1">
      <alignment horizontal="left" vertical="center" wrapText="1"/>
    </xf>
    <xf numFmtId="0" fontId="15" fillId="9" borderId="10" xfId="0" applyFont="1" applyFill="1" applyBorder="1" applyAlignment="1">
      <alignment horizontal="center" vertical="center" wrapText="1"/>
    </xf>
    <xf numFmtId="4" fontId="0" fillId="9" borderId="10" xfId="0" applyNumberFormat="1" applyFont="1" applyFill="1" applyBorder="1" applyAlignment="1">
      <alignment horizontal="right" vertical="center"/>
    </xf>
    <xf numFmtId="0" fontId="18" fillId="9" borderId="10" xfId="0" applyFont="1" applyFill="1" applyBorder="1" applyAlignment="1">
      <alignment horizontal="center" vertical="center" wrapText="1"/>
    </xf>
    <xf numFmtId="185" fontId="0" fillId="9" borderId="10" xfId="46" applyNumberFormat="1" applyFont="1" applyFill="1" applyBorder="1" applyAlignment="1" applyProtection="1">
      <alignment horizontal="right" vertical="center"/>
      <protection locked="0"/>
    </xf>
    <xf numFmtId="14" fontId="0" fillId="9" borderId="10" xfId="0" applyNumberFormat="1" applyFont="1" applyFill="1" applyBorder="1" applyAlignment="1">
      <alignment horizontal="right" vertical="center" wrapText="1"/>
    </xf>
    <xf numFmtId="0" fontId="1" fillId="9" borderId="10" xfId="48" applyFont="1" applyFill="1" applyBorder="1" applyAlignment="1" applyProtection="1">
      <alignment horizontal="center" vertical="center"/>
      <protection/>
    </xf>
    <xf numFmtId="0" fontId="0" fillId="9" borderId="10" xfId="46" applyNumberFormat="1" applyFont="1" applyFill="1" applyBorder="1" applyAlignment="1" applyProtection="1">
      <alignment horizontal="left" vertical="top" wrapText="1"/>
      <protection/>
    </xf>
    <xf numFmtId="4" fontId="4" fillId="9" borderId="10" xfId="46" applyNumberFormat="1" applyFont="1" applyFill="1" applyBorder="1" applyAlignment="1" applyProtection="1">
      <alignment horizontal="center" vertical="center"/>
      <protection/>
    </xf>
    <xf numFmtId="0" fontId="4" fillId="9" borderId="10" xfId="0" applyFont="1" applyFill="1" applyBorder="1" applyAlignment="1">
      <alignment horizontal="left" vertical="center" wrapText="1"/>
    </xf>
    <xf numFmtId="0" fontId="2" fillId="9" borderId="10" xfId="48" applyFont="1" applyFill="1" applyBorder="1" applyAlignment="1" applyProtection="1">
      <alignment horizontal="center" vertical="center"/>
      <protection/>
    </xf>
    <xf numFmtId="186" fontId="4" fillId="9" borderId="10" xfId="63" applyNumberFormat="1" applyFont="1" applyFill="1" applyBorder="1" applyAlignment="1" applyProtection="1">
      <alignment horizontal="right" vertical="center"/>
      <protection/>
    </xf>
    <xf numFmtId="4" fontId="0" fillId="9" borderId="10" xfId="0" applyNumberFormat="1" applyFont="1" applyFill="1" applyBorder="1" applyAlignment="1">
      <alignment horizontal="right" vertical="center"/>
    </xf>
    <xf numFmtId="4" fontId="0" fillId="0" borderId="10" xfId="46" applyNumberFormat="1" applyFont="1" applyFill="1" applyBorder="1" applyAlignment="1" applyProtection="1">
      <alignment horizontal="right" vertical="center"/>
      <protection/>
    </xf>
    <xf numFmtId="185" fontId="0" fillId="0" borderId="10" xfId="46" applyNumberFormat="1" applyFont="1" applyFill="1" applyBorder="1" applyAlignment="1" applyProtection="1">
      <alignment horizontal="right" vertical="center"/>
      <protection locked="0"/>
    </xf>
    <xf numFmtId="0" fontId="35" fillId="0" borderId="10" xfId="0" applyNumberFormat="1" applyFont="1" applyFill="1" applyBorder="1" applyAlignment="1">
      <alignment horizontal="center" vertical="center"/>
    </xf>
    <xf numFmtId="0" fontId="18" fillId="8" borderId="10" xfId="48" applyFont="1" applyFill="1" applyBorder="1" applyAlignment="1" applyProtection="1">
      <alignment horizontal="center" vertical="center" wrapText="1"/>
      <protection locked="0"/>
    </xf>
    <xf numFmtId="49" fontId="18" fillId="8" borderId="10" xfId="48" applyNumberFormat="1" applyFont="1" applyFill="1" applyBorder="1" applyAlignment="1" applyProtection="1">
      <alignment horizontal="center" vertical="center" wrapText="1"/>
      <protection locked="0"/>
    </xf>
    <xf numFmtId="4" fontId="4" fillId="9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 horizontal="center"/>
    </xf>
    <xf numFmtId="0" fontId="36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right" vertical="center" wrapText="1"/>
    </xf>
    <xf numFmtId="0" fontId="1" fillId="0" borderId="10" xfId="48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0" fillId="0" borderId="10" xfId="46" applyNumberFormat="1" applyFont="1" applyFill="1" applyBorder="1" applyAlignment="1" applyProtection="1">
      <alignment horizontal="left" vertical="top" wrapText="1"/>
      <protection/>
    </xf>
    <xf numFmtId="4" fontId="4" fillId="0" borderId="10" xfId="46" applyNumberFormat="1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>
      <alignment horizontal="center" vertical="center" wrapText="1"/>
    </xf>
    <xf numFmtId="0" fontId="2" fillId="0" borderId="10" xfId="48" applyFont="1" applyFill="1" applyBorder="1" applyAlignment="1" applyProtection="1">
      <alignment horizontal="center" vertical="center"/>
      <protection/>
    </xf>
    <xf numFmtId="0" fontId="0" fillId="0" borderId="10" xfId="46" applyNumberFormat="1" applyFont="1" applyFill="1" applyBorder="1" applyAlignment="1" applyProtection="1">
      <alignment horizontal="left" vertical="top" wrapText="1"/>
      <protection/>
    </xf>
    <xf numFmtId="4" fontId="0" fillId="0" borderId="10" xfId="46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4" fontId="75" fillId="0" borderId="10" xfId="46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right" vertical="center"/>
    </xf>
    <xf numFmtId="188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33" fillId="0" borderId="10" xfId="46" applyNumberFormat="1" applyFont="1" applyFill="1" applyBorder="1" applyAlignment="1" applyProtection="1">
      <alignment horizontal="center" vertical="center"/>
      <protection/>
    </xf>
    <xf numFmtId="10" fontId="33" fillId="9" borderId="10" xfId="46" applyNumberFormat="1" applyFont="1" applyFill="1" applyBorder="1" applyAlignment="1" applyProtection="1">
      <alignment horizontal="center" vertical="center"/>
      <protection/>
    </xf>
    <xf numFmtId="10" fontId="4" fillId="8" borderId="10" xfId="52" applyNumberFormat="1" applyFont="1" applyFill="1" applyBorder="1" applyAlignment="1" applyProtection="1">
      <alignment horizontal="right" vertical="center"/>
      <protection/>
    </xf>
    <xf numFmtId="0" fontId="18" fillId="8" borderId="12" xfId="48" applyFont="1" applyFill="1" applyBorder="1" applyAlignment="1" applyProtection="1">
      <alignment horizontal="center" vertical="center" wrapText="1"/>
      <protection locked="0"/>
    </xf>
    <xf numFmtId="0" fontId="18" fillId="8" borderId="12" xfId="48" applyFont="1" applyFill="1" applyBorder="1" applyAlignment="1" applyProtection="1">
      <alignment horizontal="center" vertical="center"/>
      <protection locked="0"/>
    </xf>
    <xf numFmtId="1" fontId="18" fillId="8" borderId="12" xfId="48" applyNumberFormat="1" applyFont="1" applyFill="1" applyBorder="1" applyAlignment="1" applyProtection="1">
      <alignment horizontal="center" vertical="center" wrapText="1"/>
      <protection locked="0"/>
    </xf>
    <xf numFmtId="10" fontId="4" fillId="0" borderId="10" xfId="46" applyNumberFormat="1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4" fontId="75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4" fontId="0" fillId="34" borderId="10" xfId="0" applyNumberFormat="1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right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75" fillId="34" borderId="10" xfId="0" applyFont="1" applyFill="1" applyBorder="1" applyAlignment="1">
      <alignment horizontal="left" vertical="center" wrapText="1"/>
    </xf>
    <xf numFmtId="0" fontId="75" fillId="0" borderId="10" xfId="0" applyFont="1" applyBorder="1" applyAlignment="1">
      <alignment horizontal="left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1" fillId="8" borderId="10" xfId="48" applyFill="1" applyBorder="1" applyAlignment="1" applyProtection="1">
      <alignment horizontal="left" vertical="center" wrapText="1"/>
      <protection locked="0"/>
    </xf>
    <xf numFmtId="0" fontId="1" fillId="0" borderId="0" xfId="48" applyAlignment="1" applyProtection="1">
      <alignment horizontal="left" vertical="center" wrapText="1"/>
      <protection locked="0"/>
    </xf>
    <xf numFmtId="204" fontId="4" fillId="0" borderId="0" xfId="0" applyNumberFormat="1" applyFont="1" applyAlignment="1">
      <alignment horizontal="center"/>
    </xf>
    <xf numFmtId="204" fontId="0" fillId="0" borderId="0" xfId="0" applyNumberFormat="1" applyFont="1" applyAlignment="1">
      <alignment horizontal="left" vertical="center" wrapText="1"/>
    </xf>
    <xf numFmtId="0" fontId="40" fillId="35" borderId="0" xfId="0" applyFont="1" applyFill="1" applyAlignment="1">
      <alignment horizontal="center" vertical="center" wrapText="1"/>
    </xf>
    <xf numFmtId="4" fontId="76" fillId="0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 horizontal="center"/>
    </xf>
    <xf numFmtId="186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18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38" fillId="35" borderId="13" xfId="48" applyFont="1" applyFill="1" applyBorder="1" applyAlignment="1" applyProtection="1">
      <alignment horizontal="center" vertical="center" wrapText="1"/>
      <protection/>
    </xf>
    <xf numFmtId="0" fontId="38" fillId="35" borderId="14" xfId="48" applyFont="1" applyFill="1" applyBorder="1" applyAlignment="1" applyProtection="1">
      <alignment horizontal="center" vertical="center" wrapText="1"/>
      <protection/>
    </xf>
    <xf numFmtId="0" fontId="38" fillId="35" borderId="15" xfId="48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30" borderId="16" xfId="0" applyFont="1" applyFill="1" applyBorder="1" applyAlignment="1">
      <alignment horizontal="left" vertical="center"/>
    </xf>
    <xf numFmtId="0" fontId="4" fillId="30" borderId="17" xfId="0" applyFont="1" applyFill="1" applyBorder="1" applyAlignment="1">
      <alignment/>
    </xf>
    <xf numFmtId="0" fontId="4" fillId="30" borderId="18" xfId="0" applyFont="1" applyFill="1" applyBorder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rmale_Foglio1_Richiesta rimodulazioni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0"/>
  <sheetViews>
    <sheetView zoomScale="200" zoomScaleNormal="200" zoomScalePageLayoutView="0" workbookViewId="0" topLeftCell="A1">
      <pane ySplit="1" topLeftCell="A5" activePane="bottomLeft" state="frozen"/>
      <selection pane="topLeft" activeCell="Q44" sqref="Q44"/>
      <selection pane="bottomLeft" activeCell="B18" sqref="B18"/>
    </sheetView>
  </sheetViews>
  <sheetFormatPr defaultColWidth="9.140625" defaultRowHeight="12.75"/>
  <cols>
    <col min="1" max="1" width="11.28125" style="0" customWidth="1"/>
    <col min="2" max="2" width="77.421875" style="0" customWidth="1"/>
    <col min="3" max="7" width="8.8515625" style="0" customWidth="1"/>
    <col min="8" max="8" width="9.140625" style="3" customWidth="1"/>
    <col min="9" max="12" width="8.8515625" style="0" customWidth="1"/>
    <col min="13" max="15" width="9.140625" style="1" customWidth="1"/>
    <col min="16" max="23" width="9.140625" style="4" customWidth="1"/>
    <col min="24" max="27" width="8.8515625" style="0" customWidth="1"/>
    <col min="28" max="30" width="9.140625" style="1" customWidth="1"/>
    <col min="31" max="31" width="9.140625" style="5" customWidth="1"/>
  </cols>
  <sheetData>
    <row r="1" spans="1:2" ht="12.75">
      <c r="A1" s="7"/>
      <c r="B1" s="7"/>
    </row>
    <row r="2" spans="1:2" ht="12.75">
      <c r="A2" s="8" t="s">
        <v>45</v>
      </c>
      <c r="B2" s="8" t="s">
        <v>46</v>
      </c>
    </row>
    <row r="3" spans="1:2" ht="6" customHeight="1">
      <c r="A3" s="9"/>
      <c r="B3" s="9"/>
    </row>
    <row r="4" spans="1:2" ht="12.75">
      <c r="A4" s="11" t="s">
        <v>48</v>
      </c>
      <c r="B4" s="6" t="s">
        <v>100</v>
      </c>
    </row>
    <row r="5" spans="1:2" ht="12.75">
      <c r="A5" s="11" t="s">
        <v>49</v>
      </c>
      <c r="B5" s="6" t="s">
        <v>79</v>
      </c>
    </row>
    <row r="6" spans="1:2" ht="26.25" customHeight="1">
      <c r="A6" s="11" t="s">
        <v>50</v>
      </c>
      <c r="B6" s="6" t="s">
        <v>125</v>
      </c>
    </row>
    <row r="7" spans="1:2" ht="12.75">
      <c r="A7" s="11" t="s">
        <v>51</v>
      </c>
      <c r="B7" s="6" t="s">
        <v>101</v>
      </c>
    </row>
    <row r="8" spans="1:2" ht="12.75">
      <c r="A8" s="11" t="s">
        <v>52</v>
      </c>
      <c r="B8" s="6" t="s">
        <v>87</v>
      </c>
    </row>
    <row r="9" spans="1:2" ht="12.75">
      <c r="A9" s="11" t="s">
        <v>53</v>
      </c>
      <c r="B9" s="6" t="s">
        <v>88</v>
      </c>
    </row>
    <row r="10" spans="1:2" ht="12.75">
      <c r="A10" s="11" t="s">
        <v>54</v>
      </c>
      <c r="B10" s="6" t="s">
        <v>89</v>
      </c>
    </row>
    <row r="11" spans="1:2" ht="12.75">
      <c r="A11" s="11" t="s">
        <v>55</v>
      </c>
      <c r="B11" s="6" t="s">
        <v>13</v>
      </c>
    </row>
    <row r="12" spans="1:2" ht="12.75">
      <c r="A12" s="11" t="s">
        <v>56</v>
      </c>
      <c r="B12" s="6" t="s">
        <v>104</v>
      </c>
    </row>
    <row r="13" spans="1:2" ht="12.75">
      <c r="A13" s="11" t="s">
        <v>64</v>
      </c>
      <c r="B13" s="6" t="s">
        <v>14</v>
      </c>
    </row>
    <row r="14" spans="1:2" ht="12.75">
      <c r="A14" s="11" t="s">
        <v>65</v>
      </c>
      <c r="B14" s="6" t="s">
        <v>106</v>
      </c>
    </row>
    <row r="15" spans="1:2" ht="12.75">
      <c r="A15" s="11" t="s">
        <v>57</v>
      </c>
      <c r="B15" s="6" t="s">
        <v>15</v>
      </c>
    </row>
    <row r="16" spans="1:2" ht="12.75">
      <c r="A16" s="11" t="s">
        <v>58</v>
      </c>
      <c r="B16" s="6" t="s">
        <v>16</v>
      </c>
    </row>
    <row r="17" spans="1:2" ht="12.75">
      <c r="A17" s="11" t="s">
        <v>59</v>
      </c>
      <c r="B17" s="6" t="s">
        <v>108</v>
      </c>
    </row>
    <row r="18" spans="1:2" ht="12.75">
      <c r="A18" s="11" t="s">
        <v>60</v>
      </c>
      <c r="B18" s="6" t="s">
        <v>82</v>
      </c>
    </row>
    <row r="19" spans="1:2" ht="12.75">
      <c r="A19" s="11" t="s">
        <v>61</v>
      </c>
      <c r="B19" s="6" t="s">
        <v>17</v>
      </c>
    </row>
    <row r="20" spans="1:2" ht="12.75">
      <c r="A20" s="11" t="s">
        <v>62</v>
      </c>
      <c r="B20" s="6" t="s">
        <v>109</v>
      </c>
    </row>
    <row r="21" spans="1:2" ht="12.75">
      <c r="A21" s="11" t="s">
        <v>66</v>
      </c>
      <c r="B21" s="6" t="s">
        <v>8</v>
      </c>
    </row>
    <row r="22" spans="1:2" ht="12.75">
      <c r="A22" s="11" t="s">
        <v>86</v>
      </c>
      <c r="B22" s="6" t="s">
        <v>83</v>
      </c>
    </row>
    <row r="23" spans="1:2" ht="12.75">
      <c r="A23" s="11" t="s">
        <v>96</v>
      </c>
      <c r="B23" s="6" t="s">
        <v>120</v>
      </c>
    </row>
    <row r="24" spans="1:2" ht="12.75">
      <c r="A24" s="11" t="s">
        <v>67</v>
      </c>
      <c r="B24" s="6" t="s">
        <v>32</v>
      </c>
    </row>
    <row r="25" spans="1:2" ht="12.75">
      <c r="A25" s="11" t="s">
        <v>68</v>
      </c>
      <c r="B25" s="6" t="s">
        <v>33</v>
      </c>
    </row>
    <row r="26" spans="1:2" ht="12.75">
      <c r="A26" s="11" t="s">
        <v>69</v>
      </c>
      <c r="B26" s="6" t="s">
        <v>26</v>
      </c>
    </row>
    <row r="27" spans="1:2" ht="12.75">
      <c r="A27" s="11" t="s">
        <v>70</v>
      </c>
      <c r="B27" s="6" t="s">
        <v>27</v>
      </c>
    </row>
    <row r="28" spans="1:2" ht="12.75">
      <c r="A28" s="11" t="s">
        <v>71</v>
      </c>
      <c r="B28" s="6" t="s">
        <v>34</v>
      </c>
    </row>
    <row r="29" spans="1:2" ht="12.75">
      <c r="A29" s="11" t="s">
        <v>63</v>
      </c>
      <c r="B29" s="6" t="s">
        <v>29</v>
      </c>
    </row>
    <row r="30" spans="1:2" ht="12.75">
      <c r="A30" s="11" t="s">
        <v>72</v>
      </c>
      <c r="B30" s="6" t="s">
        <v>35</v>
      </c>
    </row>
    <row r="31" spans="1:2" ht="12.75">
      <c r="A31" s="11" t="s">
        <v>73</v>
      </c>
      <c r="B31" s="6" t="s">
        <v>9</v>
      </c>
    </row>
    <row r="32" spans="1:2" ht="12.75">
      <c r="A32" s="11" t="s">
        <v>74</v>
      </c>
      <c r="B32" s="6" t="s">
        <v>84</v>
      </c>
    </row>
    <row r="33" spans="1:2" ht="12.75">
      <c r="A33" s="11" t="s">
        <v>75</v>
      </c>
      <c r="B33" s="6" t="s">
        <v>85</v>
      </c>
    </row>
    <row r="34" spans="1:2" ht="25.5">
      <c r="A34" s="11" t="s">
        <v>76</v>
      </c>
      <c r="B34" s="6" t="s">
        <v>10</v>
      </c>
    </row>
    <row r="35" spans="1:2" ht="12.75">
      <c r="A35" s="11" t="s">
        <v>77</v>
      </c>
      <c r="B35" s="12" t="s">
        <v>90</v>
      </c>
    </row>
    <row r="36" spans="1:2" ht="12.75">
      <c r="A36" s="11" t="s">
        <v>36</v>
      </c>
      <c r="B36" s="6" t="s">
        <v>2</v>
      </c>
    </row>
    <row r="37" spans="1:2" ht="12.75">
      <c r="A37" s="11" t="s">
        <v>37</v>
      </c>
      <c r="B37" s="6" t="s">
        <v>117</v>
      </c>
    </row>
    <row r="38" spans="1:2" ht="12.75">
      <c r="A38" s="11" t="s">
        <v>38</v>
      </c>
      <c r="B38" s="6" t="s">
        <v>91</v>
      </c>
    </row>
    <row r="39" spans="1:2" ht="12.75">
      <c r="A39" s="11" t="s">
        <v>39</v>
      </c>
      <c r="B39" s="6" t="s">
        <v>1</v>
      </c>
    </row>
    <row r="40" spans="1:2" ht="12.75">
      <c r="A40" s="11" t="s">
        <v>40</v>
      </c>
      <c r="B40" s="6" t="s">
        <v>11</v>
      </c>
    </row>
    <row r="41" spans="1:2" ht="12.75">
      <c r="A41" s="11" t="s">
        <v>41</v>
      </c>
      <c r="B41" s="12" t="s">
        <v>92</v>
      </c>
    </row>
    <row r="42" spans="1:2" ht="12.75">
      <c r="A42" s="11" t="s">
        <v>42</v>
      </c>
      <c r="B42" s="6" t="s">
        <v>18</v>
      </c>
    </row>
    <row r="43" spans="1:2" ht="12.75">
      <c r="A43" s="11" t="s">
        <v>43</v>
      </c>
      <c r="B43" s="6" t="s">
        <v>118</v>
      </c>
    </row>
    <row r="44" spans="1:2" ht="12.75">
      <c r="A44" s="8" t="s">
        <v>4</v>
      </c>
      <c r="B44" s="10" t="s">
        <v>5</v>
      </c>
    </row>
    <row r="45" ht="12.75">
      <c r="A45" s="1"/>
    </row>
    <row r="46" spans="1:2" ht="12.75">
      <c r="A46" s="149" t="s">
        <v>78</v>
      </c>
      <c r="B46" s="150"/>
    </row>
    <row r="47" spans="1:2" ht="12.75">
      <c r="A47" s="150" t="s">
        <v>0</v>
      </c>
      <c r="B47" s="150"/>
    </row>
    <row r="49" ht="12.75">
      <c r="B49" s="48" t="s">
        <v>6</v>
      </c>
    </row>
    <row r="50" ht="12.75">
      <c r="B50" s="48" t="s">
        <v>7</v>
      </c>
    </row>
  </sheetData>
  <sheetProtection/>
  <mergeCells count="2">
    <mergeCell ref="A46:B46"/>
    <mergeCell ref="A47:B47"/>
  </mergeCells>
  <printOptions/>
  <pageMargins left="0.7874015748031497" right="0" top="1.1811023622047245" bottom="0.3937007874015748" header="0.1968503937007874" footer="0"/>
  <pageSetup horizontalDpi="600" verticalDpi="600" orientation="portrait" paperSize="9" r:id="rId1"/>
  <headerFooter alignWithMargins="0">
    <oddHeader xml:space="preserve">&amp;L&amp;"Arial,Grassetto"&amp;14DIREZIONE REGIONALE BCP DELL'ABRUZZO - L'AQUILA
MONITORAGGIO ATTIVITA' PROGETTUALE E 
LAVORI&amp;"Arial,Normale"
I&amp;"Arial,Corsivo"STRUZIONI PER LA COMPILAZIONE </oddHeader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1138"/>
  <sheetViews>
    <sheetView tabSelected="1" zoomScale="85" zoomScaleNormal="85" workbookViewId="0" topLeftCell="A1">
      <pane ySplit="2" topLeftCell="A45" activePane="bottomLeft" state="frozen"/>
      <selection pane="topLeft" activeCell="A1" sqref="A1"/>
      <selection pane="bottomLeft" activeCell="S45" sqref="S45"/>
    </sheetView>
  </sheetViews>
  <sheetFormatPr defaultColWidth="9.140625" defaultRowHeight="12.75"/>
  <cols>
    <col min="1" max="1" width="8.140625" style="32" customWidth="1"/>
    <col min="2" max="2" width="5.8515625" style="19" customWidth="1"/>
    <col min="3" max="3" width="0.13671875" style="19" customWidth="1"/>
    <col min="4" max="4" width="0.9921875" style="27" hidden="1" customWidth="1"/>
    <col min="5" max="5" width="5.421875" style="19" customWidth="1"/>
    <col min="6" max="6" width="4.7109375" style="19" hidden="1" customWidth="1"/>
    <col min="7" max="7" width="25.28125" style="35" customWidth="1"/>
    <col min="8" max="8" width="14.7109375" style="51" customWidth="1"/>
    <col min="9" max="9" width="5.57421875" style="19" customWidth="1"/>
    <col min="10" max="10" width="16.00390625" style="26" customWidth="1"/>
    <col min="11" max="11" width="5.7109375" style="26" hidden="1" customWidth="1"/>
    <col min="12" max="12" width="4.8515625" style="19" hidden="1" customWidth="1"/>
    <col min="13" max="13" width="5.7109375" style="19" hidden="1" customWidth="1"/>
    <col min="14" max="14" width="16.421875" style="29" customWidth="1"/>
    <col min="15" max="15" width="0.42578125" style="19" hidden="1" customWidth="1"/>
    <col min="16" max="16" width="7.8515625" style="19" hidden="1" customWidth="1"/>
    <col min="17" max="17" width="11.00390625" style="30" hidden="1" customWidth="1"/>
    <col min="18" max="18" width="10.140625" style="20" hidden="1" customWidth="1"/>
    <col min="19" max="19" width="15.7109375" style="4" customWidth="1"/>
    <col min="20" max="20" width="15.8515625" style="4" customWidth="1"/>
    <col min="21" max="21" width="9.8515625" style="19" customWidth="1"/>
    <col min="22" max="22" width="17.421875" style="47" customWidth="1"/>
    <col min="23" max="23" width="0.2890625" style="4" hidden="1" customWidth="1"/>
    <col min="24" max="24" width="12.421875" style="4" customWidth="1"/>
    <col min="25" max="25" width="0.42578125" style="4" hidden="1" customWidth="1"/>
    <col min="26" max="26" width="13.28125" style="4" customWidth="1"/>
    <col min="27" max="27" width="12.8515625" style="4" customWidth="1"/>
    <col min="28" max="28" width="14.7109375" style="4" customWidth="1"/>
    <col min="29" max="29" width="0.13671875" style="4" customWidth="1"/>
    <col min="30" max="30" width="17.8515625" style="4" customWidth="1"/>
    <col min="31" max="31" width="17.8515625" style="4" hidden="1" customWidth="1"/>
    <col min="32" max="32" width="16.28125" style="4" customWidth="1"/>
    <col min="33" max="33" width="11.421875" style="4" customWidth="1"/>
    <col min="34" max="34" width="13.7109375" style="0" customWidth="1"/>
    <col min="35" max="35" width="11.421875" style="0" customWidth="1"/>
    <col min="36" max="36" width="15.140625" style="0" customWidth="1"/>
    <col min="37" max="37" width="14.28125" style="2" customWidth="1"/>
    <col min="38" max="38" width="15.421875" style="1" customWidth="1"/>
    <col min="39" max="39" width="14.421875" style="1" customWidth="1"/>
    <col min="40" max="40" width="15.7109375" style="116" customWidth="1"/>
    <col min="41" max="41" width="25.00390625" style="31" customWidth="1"/>
    <col min="42" max="42" width="14.57421875" style="31" customWidth="1"/>
    <col min="43" max="43" width="14.421875" style="31" customWidth="1"/>
    <col min="44" max="44" width="20.00390625" style="31" customWidth="1"/>
    <col min="45" max="45" width="20.8515625" style="0" customWidth="1"/>
  </cols>
  <sheetData>
    <row r="1" spans="1:14" ht="76.5" customHeight="1" thickBot="1">
      <c r="A1" s="155" t="s">
        <v>513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7"/>
    </row>
    <row r="2" spans="1:44" ht="106.5" customHeight="1">
      <c r="A2" s="122" t="s">
        <v>93</v>
      </c>
      <c r="B2" s="122" t="s">
        <v>94</v>
      </c>
      <c r="C2" s="123" t="s">
        <v>95</v>
      </c>
      <c r="D2" s="122" t="s">
        <v>114</v>
      </c>
      <c r="E2" s="122" t="s">
        <v>102</v>
      </c>
      <c r="F2" s="122" t="s">
        <v>115</v>
      </c>
      <c r="G2" s="123" t="s">
        <v>103</v>
      </c>
      <c r="H2" s="122" t="s">
        <v>97</v>
      </c>
      <c r="I2" s="124" t="s">
        <v>24</v>
      </c>
      <c r="J2" s="122" t="s">
        <v>126</v>
      </c>
      <c r="K2" s="123" t="s">
        <v>105</v>
      </c>
      <c r="L2" s="122" t="s">
        <v>107</v>
      </c>
      <c r="M2" s="122" t="s">
        <v>19</v>
      </c>
      <c r="N2" s="122" t="s">
        <v>108</v>
      </c>
      <c r="O2" s="96" t="s">
        <v>81</v>
      </c>
      <c r="P2" s="96" t="s">
        <v>20</v>
      </c>
      <c r="Q2" s="96" t="s">
        <v>21</v>
      </c>
      <c r="R2" s="96" t="s">
        <v>80</v>
      </c>
      <c r="S2" s="96" t="s">
        <v>382</v>
      </c>
      <c r="T2" s="96" t="s">
        <v>250</v>
      </c>
      <c r="U2" s="96" t="s">
        <v>119</v>
      </c>
      <c r="V2" s="96" t="s">
        <v>3</v>
      </c>
      <c r="W2" s="96" t="s">
        <v>26</v>
      </c>
      <c r="X2" s="96" t="s">
        <v>25</v>
      </c>
      <c r="Y2" s="96" t="s">
        <v>27</v>
      </c>
      <c r="Z2" s="96" t="s">
        <v>28</v>
      </c>
      <c r="AA2" s="96" t="s">
        <v>29</v>
      </c>
      <c r="AB2" s="96" t="s">
        <v>30</v>
      </c>
      <c r="AC2" s="96" t="s">
        <v>31</v>
      </c>
      <c r="AD2" s="96" t="s">
        <v>110</v>
      </c>
      <c r="AE2" s="96" t="s">
        <v>111</v>
      </c>
      <c r="AF2" s="96" t="s">
        <v>116</v>
      </c>
      <c r="AG2" s="96" t="s">
        <v>112</v>
      </c>
      <c r="AH2" s="97" t="s">
        <v>98</v>
      </c>
      <c r="AI2" s="97" t="s">
        <v>22</v>
      </c>
      <c r="AJ2" s="97" t="s">
        <v>23</v>
      </c>
      <c r="AK2" s="97" t="s">
        <v>113</v>
      </c>
      <c r="AL2" s="96" t="s">
        <v>505</v>
      </c>
      <c r="AM2" s="96" t="s">
        <v>417</v>
      </c>
      <c r="AN2" s="96" t="s">
        <v>397</v>
      </c>
      <c r="AO2" s="96" t="s">
        <v>99</v>
      </c>
      <c r="AP2" s="96" t="s">
        <v>47</v>
      </c>
      <c r="AQ2" s="96" t="s">
        <v>439</v>
      </c>
      <c r="AR2" s="96" t="s">
        <v>440</v>
      </c>
    </row>
    <row r="3" spans="1:44" s="2" customFormat="1" ht="406.5" customHeight="1">
      <c r="A3" s="60" t="s">
        <v>130</v>
      </c>
      <c r="B3" s="32">
        <v>2013</v>
      </c>
      <c r="C3" s="17" t="s">
        <v>124</v>
      </c>
      <c r="D3" s="14"/>
      <c r="E3" s="95">
        <v>1</v>
      </c>
      <c r="F3" s="14" t="s">
        <v>59</v>
      </c>
      <c r="G3" s="68" t="s">
        <v>508</v>
      </c>
      <c r="H3" s="65" t="s">
        <v>121</v>
      </c>
      <c r="I3" s="13" t="s">
        <v>122</v>
      </c>
      <c r="J3" s="66" t="s">
        <v>131</v>
      </c>
      <c r="K3" s="24"/>
      <c r="L3" s="13"/>
      <c r="M3" s="13"/>
      <c r="N3" s="24" t="s">
        <v>183</v>
      </c>
      <c r="O3" s="13"/>
      <c r="P3" s="13"/>
      <c r="Q3" s="67" t="s">
        <v>123</v>
      </c>
      <c r="R3" s="13" t="s">
        <v>127</v>
      </c>
      <c r="S3" s="38">
        <v>14000000</v>
      </c>
      <c r="T3" s="38">
        <f>SUM(S3-(S3*1.5%))</f>
        <v>13790000</v>
      </c>
      <c r="U3" s="63" t="s">
        <v>156</v>
      </c>
      <c r="V3" s="68" t="s">
        <v>509</v>
      </c>
      <c r="W3" s="39"/>
      <c r="X3" s="33" t="s">
        <v>510</v>
      </c>
      <c r="Y3" s="39"/>
      <c r="Z3" s="33"/>
      <c r="AA3" s="33"/>
      <c r="AB3" s="68" t="s">
        <v>434</v>
      </c>
      <c r="AC3" s="33"/>
      <c r="AD3" s="93">
        <f>41820+379126.79+8268179.18+132334.07</f>
        <v>8821460.04</v>
      </c>
      <c r="AE3" s="40"/>
      <c r="AF3" s="40">
        <f aca="true" t="shared" si="0" ref="AF3:AF49">+T3-AD3</f>
        <v>4968539.960000001</v>
      </c>
      <c r="AG3" s="41">
        <f aca="true" t="shared" si="1" ref="AG3:AG50">SUM(T3-AD3+AE3-AF3)</f>
        <v>0</v>
      </c>
      <c r="AH3" s="70" t="s">
        <v>437</v>
      </c>
      <c r="AI3" s="70" t="s">
        <v>438</v>
      </c>
      <c r="AJ3" s="118" t="s">
        <v>436</v>
      </c>
      <c r="AK3" s="118" t="s">
        <v>435</v>
      </c>
      <c r="AL3" s="71">
        <f>1336.93+1454.42+600.43+49958.48+39650+13197.7+13855.3+259.5+285+170+452.2+227.4+135.5+267.3+35398.09+2208.7+19228.81+12868.04+149.7+9898.28+10391.47+10470.14+84.95+45750+214058.61+40573.28+177640.5+85902.2+49822.06+6147.65+12444+5612+209.35+188869.3+41820.11+174430.93+5709.6+272.23+245.36+168.43+132334.07+67066.23+4053.23+59987.06+29127.84+17763.2+3641.04+1866.6+1793+159.91+168.01+740.54+732+1584.66+9898.27+1366.4+740.54+732+1342+946.68+60551.08+1342+1366.4+5709.6+278.92+2129.91+7917+2500+224.86+37560.97+2500+1535242+300.23+754065.32+291.41+14902.06+169.93+178.53+669859.61+225+663375.91+21896.13+25633.03+10761.3+8247.2+1051498.95+1632378.92+159.09+37487.37+12986.81+2946.83+2946.83+6696.87+6696.87+672880.29+365180.51+28026.18+3771.5+2996.32+8263.61+8386.38+135.49+211.06+799517.51+59231.48+118966.44+160.84+2737.29+9818.23+900+1088307.78+13364.53+644649.98+1041536.08+933.43+17518.36+12245.76+232.32+344.67</f>
        <v>13089610.209999999</v>
      </c>
      <c r="AM3" s="68">
        <f aca="true" t="shared" si="2" ref="AM3:AM50">SUM(T3-AL3)</f>
        <v>700389.790000001</v>
      </c>
      <c r="AN3" s="119">
        <f aca="true" t="shared" si="3" ref="AN3:AN34">(AL3/T3)</f>
        <v>0.9492103125453226</v>
      </c>
      <c r="AO3" s="130" t="s">
        <v>475</v>
      </c>
      <c r="AP3" s="131" t="s">
        <v>441</v>
      </c>
      <c r="AQ3" s="132" t="s">
        <v>151</v>
      </c>
      <c r="AR3" s="131" t="s">
        <v>441</v>
      </c>
    </row>
    <row r="4" spans="1:45" s="2" customFormat="1" ht="168" customHeight="1">
      <c r="A4" s="60" t="s">
        <v>130</v>
      </c>
      <c r="B4" s="32">
        <v>2013</v>
      </c>
      <c r="C4" s="17" t="s">
        <v>124</v>
      </c>
      <c r="D4" s="14"/>
      <c r="E4" s="95">
        <v>2</v>
      </c>
      <c r="F4" s="14" t="s">
        <v>59</v>
      </c>
      <c r="G4" s="68" t="s">
        <v>467</v>
      </c>
      <c r="H4" s="65" t="s">
        <v>121</v>
      </c>
      <c r="I4" s="13" t="s">
        <v>122</v>
      </c>
      <c r="J4" s="66" t="s">
        <v>131</v>
      </c>
      <c r="K4" s="64"/>
      <c r="L4" s="13"/>
      <c r="M4" s="13"/>
      <c r="N4" s="24" t="s">
        <v>419</v>
      </c>
      <c r="O4" s="13"/>
      <c r="P4" s="13"/>
      <c r="Q4" s="67" t="s">
        <v>123</v>
      </c>
      <c r="R4" s="13" t="s">
        <v>127</v>
      </c>
      <c r="S4" s="38">
        <v>1000000</v>
      </c>
      <c r="T4" s="38">
        <v>1000000</v>
      </c>
      <c r="U4" s="63" t="s">
        <v>156</v>
      </c>
      <c r="V4" s="68" t="s">
        <v>495</v>
      </c>
      <c r="W4" s="68"/>
      <c r="X4" s="101">
        <v>42772</v>
      </c>
      <c r="Y4" s="68" t="s">
        <v>496</v>
      </c>
      <c r="Z4" s="68"/>
      <c r="AA4" s="68"/>
      <c r="AB4" s="68" t="s">
        <v>496</v>
      </c>
      <c r="AC4" s="68"/>
      <c r="AD4" s="68">
        <f>365721.74+308245.57+91485.98+141856</f>
        <v>907309.29</v>
      </c>
      <c r="AE4" s="68"/>
      <c r="AF4" s="40">
        <f t="shared" si="0"/>
        <v>92690.70999999996</v>
      </c>
      <c r="AG4" s="41">
        <f t="shared" si="1"/>
        <v>0</v>
      </c>
      <c r="AH4" s="70" t="s">
        <v>433</v>
      </c>
      <c r="AI4" s="70" t="s">
        <v>497</v>
      </c>
      <c r="AJ4" s="70" t="s">
        <v>498</v>
      </c>
      <c r="AK4" s="70" t="s">
        <v>499</v>
      </c>
      <c r="AL4" s="68">
        <f>14562+350880.78+148736.96+123973.32+63653.08+34320+28548+91435.31+4680+141751.82</f>
        <v>1002541.27</v>
      </c>
      <c r="AM4" s="144">
        <f t="shared" si="2"/>
        <v>-2541.2700000000186</v>
      </c>
      <c r="AN4" s="125">
        <f t="shared" si="3"/>
        <v>1.00254127</v>
      </c>
      <c r="AO4" s="133" t="s">
        <v>152</v>
      </c>
      <c r="AP4" s="134" t="s">
        <v>457</v>
      </c>
      <c r="AQ4" s="129" t="s">
        <v>152</v>
      </c>
      <c r="AR4" s="114" t="s">
        <v>458</v>
      </c>
      <c r="AS4" s="58"/>
    </row>
    <row r="5" spans="1:44" s="58" customFormat="1" ht="138.75" customHeight="1">
      <c r="A5" s="60" t="s">
        <v>130</v>
      </c>
      <c r="B5" s="32">
        <v>2013</v>
      </c>
      <c r="C5" s="17" t="s">
        <v>124</v>
      </c>
      <c r="D5" s="14"/>
      <c r="E5" s="95">
        <v>3</v>
      </c>
      <c r="F5" s="55" t="s">
        <v>59</v>
      </c>
      <c r="G5" s="68" t="s">
        <v>472</v>
      </c>
      <c r="H5" s="65" t="s">
        <v>121</v>
      </c>
      <c r="I5" s="13" t="s">
        <v>122</v>
      </c>
      <c r="J5" s="66" t="s">
        <v>131</v>
      </c>
      <c r="K5" s="56"/>
      <c r="L5" s="54"/>
      <c r="M5" s="54"/>
      <c r="N5" s="24" t="s">
        <v>184</v>
      </c>
      <c r="O5" s="57"/>
      <c r="P5" s="57"/>
      <c r="Q5" s="67" t="s">
        <v>123</v>
      </c>
      <c r="R5" s="57" t="s">
        <v>127</v>
      </c>
      <c r="S5" s="38">
        <v>1000000</v>
      </c>
      <c r="T5" s="38">
        <f>SUM(S5-(S5*1.5%))</f>
        <v>985000</v>
      </c>
      <c r="U5" s="63" t="s">
        <v>156</v>
      </c>
      <c r="V5" s="68"/>
      <c r="W5" s="68"/>
      <c r="X5" s="101" t="s">
        <v>501</v>
      </c>
      <c r="Y5" s="68"/>
      <c r="Z5" s="68"/>
      <c r="AA5" s="68"/>
      <c r="AB5" s="68"/>
      <c r="AC5" s="68"/>
      <c r="AD5" s="68"/>
      <c r="AE5" s="68"/>
      <c r="AF5" s="40">
        <f t="shared" si="0"/>
        <v>985000</v>
      </c>
      <c r="AG5" s="41">
        <f t="shared" si="1"/>
        <v>0</v>
      </c>
      <c r="AH5" s="70"/>
      <c r="AI5" s="70"/>
      <c r="AJ5" s="68"/>
      <c r="AK5" s="68"/>
      <c r="AL5" s="68">
        <f>76230+48070.88</f>
        <v>124300.88</v>
      </c>
      <c r="AM5" s="68">
        <f t="shared" si="2"/>
        <v>860699.12</v>
      </c>
      <c r="AN5" s="119">
        <f t="shared" si="3"/>
        <v>0.12619378680203047</v>
      </c>
      <c r="AO5" s="135" t="s">
        <v>500</v>
      </c>
      <c r="AP5" s="68"/>
      <c r="AQ5" s="129" t="s">
        <v>502</v>
      </c>
      <c r="AR5" s="68"/>
    </row>
    <row r="6" spans="1:45" s="58" customFormat="1" ht="162" customHeight="1">
      <c r="A6" s="60" t="s">
        <v>130</v>
      </c>
      <c r="B6" s="32">
        <v>2013</v>
      </c>
      <c r="C6" s="17" t="s">
        <v>124</v>
      </c>
      <c r="D6" s="14"/>
      <c r="E6" s="95">
        <v>4</v>
      </c>
      <c r="F6" s="55" t="s">
        <v>59</v>
      </c>
      <c r="G6" s="68" t="s">
        <v>224</v>
      </c>
      <c r="H6" s="65" t="s">
        <v>121</v>
      </c>
      <c r="I6" s="13" t="s">
        <v>122</v>
      </c>
      <c r="J6" s="66" t="s">
        <v>131</v>
      </c>
      <c r="K6" s="56"/>
      <c r="L6" s="54"/>
      <c r="M6" s="54"/>
      <c r="N6" s="24" t="s">
        <v>185</v>
      </c>
      <c r="O6" s="57"/>
      <c r="P6" s="57"/>
      <c r="Q6" s="67" t="s">
        <v>123</v>
      </c>
      <c r="R6" s="57" t="s">
        <v>127</v>
      </c>
      <c r="S6" s="38">
        <v>1000000</v>
      </c>
      <c r="T6" s="38">
        <f>SUM(S6-(S6*1.5%))</f>
        <v>985000</v>
      </c>
      <c r="U6" s="63" t="s">
        <v>156</v>
      </c>
      <c r="V6" s="68" t="s">
        <v>182</v>
      </c>
      <c r="W6" s="68"/>
      <c r="X6" s="101">
        <v>41397</v>
      </c>
      <c r="Y6" s="68"/>
      <c r="Z6" s="68"/>
      <c r="AA6" s="101" t="s">
        <v>315</v>
      </c>
      <c r="AB6" s="68" t="s">
        <v>358</v>
      </c>
      <c r="AC6" s="68"/>
      <c r="AD6" s="68">
        <v>871239.39</v>
      </c>
      <c r="AE6" s="68"/>
      <c r="AF6" s="40">
        <f t="shared" si="0"/>
        <v>113760.60999999999</v>
      </c>
      <c r="AG6" s="41">
        <f t="shared" si="1"/>
        <v>0</v>
      </c>
      <c r="AH6" s="70">
        <v>41584</v>
      </c>
      <c r="AI6" s="70">
        <v>42324</v>
      </c>
      <c r="AJ6" s="70">
        <v>42324</v>
      </c>
      <c r="AK6" s="70">
        <v>42471</v>
      </c>
      <c r="AL6" s="68">
        <f>16875.04+21973.6+35440.12+66438.87+88788.7+86933+28+229555.7+99029.7+98313.6+10150.4+11330.68+150265.5+47557.4+1248+375+4356+9191.85+244.55+7019+225+225+225</f>
        <v>985789.7100000001</v>
      </c>
      <c r="AM6" s="128">
        <f t="shared" si="2"/>
        <v>-789.7100000000792</v>
      </c>
      <c r="AN6" s="119">
        <f t="shared" si="3"/>
        <v>1.0008017360406092</v>
      </c>
      <c r="AO6" s="113" t="s">
        <v>355</v>
      </c>
      <c r="AP6" s="114" t="s">
        <v>357</v>
      </c>
      <c r="AQ6" s="132" t="s">
        <v>148</v>
      </c>
      <c r="AR6" s="114" t="s">
        <v>357</v>
      </c>
      <c r="AS6" s="2"/>
    </row>
    <row r="7" spans="1:45" s="58" customFormat="1" ht="134.25" customHeight="1">
      <c r="A7" s="60" t="s">
        <v>130</v>
      </c>
      <c r="B7" s="32">
        <v>2013</v>
      </c>
      <c r="C7" s="17" t="s">
        <v>124</v>
      </c>
      <c r="D7" s="14"/>
      <c r="E7" s="95">
        <v>5</v>
      </c>
      <c r="F7" s="55" t="s">
        <v>59</v>
      </c>
      <c r="G7" s="68" t="s">
        <v>225</v>
      </c>
      <c r="H7" s="65" t="s">
        <v>121</v>
      </c>
      <c r="I7" s="13" t="s">
        <v>122</v>
      </c>
      <c r="J7" s="66" t="s">
        <v>131</v>
      </c>
      <c r="K7" s="56"/>
      <c r="L7" s="54"/>
      <c r="M7" s="54"/>
      <c r="N7" s="24" t="s">
        <v>186</v>
      </c>
      <c r="O7" s="57"/>
      <c r="P7" s="57"/>
      <c r="Q7" s="67" t="s">
        <v>123</v>
      </c>
      <c r="R7" s="57" t="s">
        <v>127</v>
      </c>
      <c r="S7" s="38">
        <v>6000000</v>
      </c>
      <c r="T7" s="38">
        <v>6000000</v>
      </c>
      <c r="U7" s="63" t="s">
        <v>156</v>
      </c>
      <c r="V7" s="102">
        <v>5210994847</v>
      </c>
      <c r="W7" s="68"/>
      <c r="X7" s="101" t="s">
        <v>422</v>
      </c>
      <c r="Y7" s="68"/>
      <c r="Z7" s="68" t="s">
        <v>316</v>
      </c>
      <c r="AA7" s="68" t="s">
        <v>317</v>
      </c>
      <c r="AB7" s="68" t="s">
        <v>398</v>
      </c>
      <c r="AC7" s="68"/>
      <c r="AD7" s="68">
        <v>3765939.98</v>
      </c>
      <c r="AE7" s="68"/>
      <c r="AF7" s="93">
        <f t="shared" si="0"/>
        <v>2234060.02</v>
      </c>
      <c r="AG7" s="94">
        <f t="shared" si="1"/>
        <v>0</v>
      </c>
      <c r="AH7" s="70">
        <v>42376</v>
      </c>
      <c r="AI7" s="70">
        <v>43005</v>
      </c>
      <c r="AJ7" s="68"/>
      <c r="AK7" s="68"/>
      <c r="AL7" s="68">
        <f>1253.06+1454.42+11724.33+15730+28.8+30+448+244.6+3763+23.5+193475.51+39265.79+6222+4270+56858.73+29255.67+1866.6+915+850930.28+1550153.31+18754.62+241184.69+1020136.04+324.4+37677.49+639897.51+3876.09+24485.49+11120.04+684211.91+357204.64+18754.62</f>
        <v>5825540.140000001</v>
      </c>
      <c r="AM7" s="68">
        <f t="shared" si="2"/>
        <v>174459.8599999994</v>
      </c>
      <c r="AN7" s="119">
        <f t="shared" si="3"/>
        <v>0.9709233566666667</v>
      </c>
      <c r="AO7" s="130" t="s">
        <v>476</v>
      </c>
      <c r="AP7" s="131" t="s">
        <v>163</v>
      </c>
      <c r="AQ7" s="132" t="s">
        <v>477</v>
      </c>
      <c r="AR7" s="131" t="s">
        <v>163</v>
      </c>
      <c r="AS7" s="2"/>
    </row>
    <row r="8" spans="1:45" s="58" customFormat="1" ht="118.5" customHeight="1">
      <c r="A8" s="60" t="s">
        <v>130</v>
      </c>
      <c r="B8" s="32">
        <v>2013</v>
      </c>
      <c r="C8" s="17" t="s">
        <v>124</v>
      </c>
      <c r="D8" s="14"/>
      <c r="E8" s="95">
        <v>6</v>
      </c>
      <c r="F8" s="55" t="s">
        <v>59</v>
      </c>
      <c r="G8" s="68" t="s">
        <v>226</v>
      </c>
      <c r="H8" s="65" t="s">
        <v>121</v>
      </c>
      <c r="I8" s="13" t="s">
        <v>122</v>
      </c>
      <c r="J8" s="66" t="s">
        <v>131</v>
      </c>
      <c r="K8" s="56"/>
      <c r="L8" s="54"/>
      <c r="M8" s="54"/>
      <c r="N8" s="24" t="s">
        <v>187</v>
      </c>
      <c r="O8" s="57"/>
      <c r="P8" s="57"/>
      <c r="Q8" s="67" t="s">
        <v>123</v>
      </c>
      <c r="R8" s="57" t="s">
        <v>127</v>
      </c>
      <c r="S8" s="38">
        <v>4750000</v>
      </c>
      <c r="T8" s="72">
        <v>4750000</v>
      </c>
      <c r="U8" s="63" t="s">
        <v>156</v>
      </c>
      <c r="V8" s="69">
        <v>5206681116</v>
      </c>
      <c r="W8" s="68"/>
      <c r="X8" s="101" t="s">
        <v>428</v>
      </c>
      <c r="Y8" s="68"/>
      <c r="Z8" s="68" t="s">
        <v>316</v>
      </c>
      <c r="AA8" s="70">
        <v>41723</v>
      </c>
      <c r="AB8" s="68" t="s">
        <v>244</v>
      </c>
      <c r="AC8" s="68"/>
      <c r="AD8" s="68">
        <v>3081957.64</v>
      </c>
      <c r="AE8" s="68"/>
      <c r="AF8" s="40">
        <f t="shared" si="0"/>
        <v>1668042.3599999999</v>
      </c>
      <c r="AG8" s="41">
        <f t="shared" si="1"/>
        <v>0</v>
      </c>
      <c r="AH8" s="70">
        <v>41920</v>
      </c>
      <c r="AI8" s="70">
        <v>43434</v>
      </c>
      <c r="AJ8" s="70">
        <v>43433</v>
      </c>
      <c r="AK8" s="70">
        <v>43522</v>
      </c>
      <c r="AL8" s="68">
        <f>1106.29+1454.42+76230+31711.68+15730+149+197.16+559.26+15628.84+112853.68+23699.27+31599.04+23699.27+422724.78+16240.64+373103.72+2537.6+2537.6+2537.6+2537.6+86+28+323201.27+368020.9+472307.95+368382.3+42880+507958.07+13420+363878.76+23790+373503.27+32988.8+25376+25376+10133.08+6500+32608.16+25069.04+16109.49</f>
        <v>4188454.5400000005</v>
      </c>
      <c r="AM8" s="68">
        <f t="shared" si="2"/>
        <v>561545.4599999995</v>
      </c>
      <c r="AN8" s="119">
        <f t="shared" si="3"/>
        <v>0.8817799031578949</v>
      </c>
      <c r="AO8" s="113" t="s">
        <v>432</v>
      </c>
      <c r="AP8" s="114" t="s">
        <v>357</v>
      </c>
      <c r="AQ8" s="132" t="s">
        <v>442</v>
      </c>
      <c r="AR8" s="114" t="s">
        <v>357</v>
      </c>
      <c r="AS8" s="2"/>
    </row>
    <row r="9" spans="1:44" s="2" customFormat="1" ht="138.75" customHeight="1">
      <c r="A9" s="60" t="s">
        <v>130</v>
      </c>
      <c r="B9" s="32">
        <v>2013</v>
      </c>
      <c r="C9" s="17" t="s">
        <v>124</v>
      </c>
      <c r="D9" s="14"/>
      <c r="E9" s="95">
        <v>7</v>
      </c>
      <c r="F9" s="103" t="s">
        <v>50</v>
      </c>
      <c r="G9" s="68" t="s">
        <v>227</v>
      </c>
      <c r="H9" s="104" t="s">
        <v>132</v>
      </c>
      <c r="I9" s="13" t="s">
        <v>133</v>
      </c>
      <c r="J9" s="105" t="s">
        <v>131</v>
      </c>
      <c r="K9" s="106"/>
      <c r="L9" s="60"/>
      <c r="M9" s="60"/>
      <c r="N9" s="24" t="s">
        <v>222</v>
      </c>
      <c r="O9" s="107"/>
      <c r="P9" s="107"/>
      <c r="Q9" s="108" t="s">
        <v>123</v>
      </c>
      <c r="R9" s="107" t="s">
        <v>127</v>
      </c>
      <c r="S9" s="38">
        <v>1500000</v>
      </c>
      <c r="T9" s="72">
        <v>1487315.08</v>
      </c>
      <c r="U9" s="63" t="s">
        <v>156</v>
      </c>
      <c r="V9" s="68" t="s">
        <v>179</v>
      </c>
      <c r="W9" s="68"/>
      <c r="X9" s="101">
        <v>41397</v>
      </c>
      <c r="Y9" s="68"/>
      <c r="Z9" s="68"/>
      <c r="AA9" s="68" t="s">
        <v>318</v>
      </c>
      <c r="AB9" s="68" t="s">
        <v>359</v>
      </c>
      <c r="AC9" s="68"/>
      <c r="AD9" s="68">
        <v>1350738.58</v>
      </c>
      <c r="AE9" s="68"/>
      <c r="AF9" s="40">
        <f t="shared" si="0"/>
        <v>136576.5</v>
      </c>
      <c r="AG9" s="41">
        <f t="shared" si="1"/>
        <v>0</v>
      </c>
      <c r="AH9" s="70">
        <v>41571</v>
      </c>
      <c r="AI9" s="70">
        <v>42326</v>
      </c>
      <c r="AJ9" s="70">
        <v>42335</v>
      </c>
      <c r="AK9" s="70">
        <v>42511</v>
      </c>
      <c r="AL9" s="68">
        <f>15634.41+22616.36+31656.56+11026+93367.45+196+165775.5+477.05+285.25+283.5+22616.36+1043281.8+228.25+375+11564.69+16646.62+41558+6754+2537.6+434.68</f>
        <v>1487315.08</v>
      </c>
      <c r="AM9" s="68">
        <f t="shared" si="2"/>
        <v>0</v>
      </c>
      <c r="AN9" s="119">
        <f t="shared" si="3"/>
        <v>1</v>
      </c>
      <c r="AO9" s="113" t="s">
        <v>150</v>
      </c>
      <c r="AP9" s="114" t="s">
        <v>357</v>
      </c>
      <c r="AQ9" s="132" t="s">
        <v>150</v>
      </c>
      <c r="AR9" s="114" t="s">
        <v>357</v>
      </c>
    </row>
    <row r="10" spans="1:44" s="2" customFormat="1" ht="138" customHeight="1">
      <c r="A10" s="60" t="s">
        <v>130</v>
      </c>
      <c r="B10" s="32">
        <v>2013</v>
      </c>
      <c r="C10" s="17" t="s">
        <v>124</v>
      </c>
      <c r="D10" s="14"/>
      <c r="E10" s="95">
        <v>8</v>
      </c>
      <c r="F10" s="103" t="s">
        <v>59</v>
      </c>
      <c r="G10" s="68" t="s">
        <v>228</v>
      </c>
      <c r="H10" s="104" t="s">
        <v>134</v>
      </c>
      <c r="I10" s="13" t="s">
        <v>128</v>
      </c>
      <c r="J10" s="105" t="s">
        <v>131</v>
      </c>
      <c r="K10" s="106"/>
      <c r="L10" s="60"/>
      <c r="M10" s="60"/>
      <c r="N10" s="24" t="s">
        <v>188</v>
      </c>
      <c r="O10" s="107"/>
      <c r="P10" s="107"/>
      <c r="Q10" s="108" t="s">
        <v>123</v>
      </c>
      <c r="R10" s="107" t="s">
        <v>127</v>
      </c>
      <c r="S10" s="38">
        <v>300000</v>
      </c>
      <c r="T10" s="38">
        <f>SUM(S10-(S10*1.5%))</f>
        <v>295500</v>
      </c>
      <c r="U10" s="63" t="s">
        <v>156</v>
      </c>
      <c r="V10" s="68" t="s">
        <v>160</v>
      </c>
      <c r="W10" s="68"/>
      <c r="X10" s="101">
        <v>41397</v>
      </c>
      <c r="Y10" s="68"/>
      <c r="Z10" s="68"/>
      <c r="AA10" s="68"/>
      <c r="AB10" s="68" t="s">
        <v>161</v>
      </c>
      <c r="AC10" s="68"/>
      <c r="AD10" s="68">
        <v>225236.95</v>
      </c>
      <c r="AE10" s="68"/>
      <c r="AF10" s="40">
        <f t="shared" si="0"/>
        <v>70263.04999999999</v>
      </c>
      <c r="AG10" s="41">
        <f t="shared" si="1"/>
        <v>0</v>
      </c>
      <c r="AH10" s="70">
        <v>41533</v>
      </c>
      <c r="AI10" s="70">
        <v>41681</v>
      </c>
      <c r="AJ10" s="70">
        <v>41652</v>
      </c>
      <c r="AK10" s="70">
        <v>41765</v>
      </c>
      <c r="AL10" s="68">
        <f>5832.2+6331.01+14334.9+28.15+5075.16+208331.2+2616.4+6331.01+15779.5+2690+13536+7500+1125.3+1500+3657</f>
        <v>294667.83</v>
      </c>
      <c r="AM10" s="68">
        <f t="shared" si="2"/>
        <v>832.1699999999837</v>
      </c>
      <c r="AN10" s="119">
        <f t="shared" si="3"/>
        <v>0.9971838578680203</v>
      </c>
      <c r="AO10" s="113" t="s">
        <v>149</v>
      </c>
      <c r="AP10" s="114" t="s">
        <v>357</v>
      </c>
      <c r="AQ10" s="132" t="s">
        <v>443</v>
      </c>
      <c r="AR10" s="114" t="s">
        <v>357</v>
      </c>
    </row>
    <row r="11" spans="1:44" s="2" customFormat="1" ht="130.5" customHeight="1">
      <c r="A11" s="60" t="s">
        <v>130</v>
      </c>
      <c r="B11" s="32">
        <v>2013</v>
      </c>
      <c r="C11" s="17" t="s">
        <v>124</v>
      </c>
      <c r="D11" s="14"/>
      <c r="E11" s="95">
        <v>9</v>
      </c>
      <c r="F11" s="103" t="s">
        <v>59</v>
      </c>
      <c r="G11" s="68" t="s">
        <v>229</v>
      </c>
      <c r="H11" s="104" t="s">
        <v>135</v>
      </c>
      <c r="I11" s="13" t="s">
        <v>128</v>
      </c>
      <c r="J11" s="105" t="s">
        <v>131</v>
      </c>
      <c r="K11" s="106"/>
      <c r="L11" s="60"/>
      <c r="M11" s="60"/>
      <c r="N11" s="24" t="s">
        <v>189</v>
      </c>
      <c r="O11" s="107"/>
      <c r="P11" s="107"/>
      <c r="Q11" s="108" t="s">
        <v>123</v>
      </c>
      <c r="R11" s="107" t="s">
        <v>127</v>
      </c>
      <c r="S11" s="38">
        <v>500000</v>
      </c>
      <c r="T11" s="38">
        <f>SUM(S11-(S11*1.5%))</f>
        <v>492500</v>
      </c>
      <c r="U11" s="63" t="s">
        <v>156</v>
      </c>
      <c r="V11" s="68" t="s">
        <v>180</v>
      </c>
      <c r="W11" s="68"/>
      <c r="X11" s="101">
        <v>41397</v>
      </c>
      <c r="Y11" s="68"/>
      <c r="Z11" s="68"/>
      <c r="AA11" s="68" t="s">
        <v>319</v>
      </c>
      <c r="AB11" s="68" t="s">
        <v>181</v>
      </c>
      <c r="AC11" s="68"/>
      <c r="AD11" s="68">
        <v>346423.18</v>
      </c>
      <c r="AE11" s="68"/>
      <c r="AF11" s="40">
        <f t="shared" si="0"/>
        <v>146076.82</v>
      </c>
      <c r="AG11" s="41">
        <f t="shared" si="1"/>
        <v>0</v>
      </c>
      <c r="AH11" s="70">
        <v>41556</v>
      </c>
      <c r="AI11" s="70">
        <v>41826</v>
      </c>
      <c r="AJ11" s="70">
        <v>42144</v>
      </c>
      <c r="AK11" s="70">
        <v>42275</v>
      </c>
      <c r="AL11" s="68">
        <f>20745.98+5490+3904+159945.15+114.9+13531.75+126.66+225+315.29+143.25+481.9+986.35+64.44+6766.1+107.67+5431.61+167715.98</f>
        <v>386096.03</v>
      </c>
      <c r="AM11" s="68">
        <f t="shared" si="2"/>
        <v>106403.96999999997</v>
      </c>
      <c r="AN11" s="119">
        <f t="shared" si="3"/>
        <v>0.7839513299492387</v>
      </c>
      <c r="AO11" s="113" t="s">
        <v>151</v>
      </c>
      <c r="AP11" s="114" t="s">
        <v>357</v>
      </c>
      <c r="AQ11" s="132" t="s">
        <v>151</v>
      </c>
      <c r="AR11" s="114" t="s">
        <v>357</v>
      </c>
    </row>
    <row r="12" spans="1:44" s="2" customFormat="1" ht="352.5" customHeight="1">
      <c r="A12" s="60" t="s">
        <v>130</v>
      </c>
      <c r="B12" s="32">
        <v>2013</v>
      </c>
      <c r="C12" s="17" t="s">
        <v>124</v>
      </c>
      <c r="D12" s="14"/>
      <c r="E12" s="95">
        <v>10</v>
      </c>
      <c r="F12" s="103" t="s">
        <v>50</v>
      </c>
      <c r="G12" s="68" t="s">
        <v>230</v>
      </c>
      <c r="H12" s="104" t="s">
        <v>136</v>
      </c>
      <c r="I12" s="13" t="s">
        <v>137</v>
      </c>
      <c r="J12" s="105" t="s">
        <v>131</v>
      </c>
      <c r="K12" s="106"/>
      <c r="L12" s="60"/>
      <c r="M12" s="60"/>
      <c r="N12" s="24" t="s">
        <v>190</v>
      </c>
      <c r="O12" s="107"/>
      <c r="P12" s="107"/>
      <c r="Q12" s="108" t="s">
        <v>123</v>
      </c>
      <c r="R12" s="107" t="s">
        <v>127</v>
      </c>
      <c r="S12" s="38">
        <v>2500000</v>
      </c>
      <c r="T12" s="72">
        <v>2500000</v>
      </c>
      <c r="U12" s="63" t="s">
        <v>156</v>
      </c>
      <c r="V12" s="68" t="s">
        <v>282</v>
      </c>
      <c r="W12" s="68"/>
      <c r="X12" s="70">
        <v>41656</v>
      </c>
      <c r="Y12" s="68"/>
      <c r="Z12" s="68"/>
      <c r="AA12" s="68"/>
      <c r="AB12" s="68" t="s">
        <v>410</v>
      </c>
      <c r="AC12" s="68"/>
      <c r="AD12" s="68">
        <f>1175325.49+246018.12+51523.75+558809.65</f>
        <v>2031677.0099999998</v>
      </c>
      <c r="AE12" s="68"/>
      <c r="AF12" s="40">
        <f t="shared" si="0"/>
        <v>468322.9900000002</v>
      </c>
      <c r="AG12" s="41">
        <f t="shared" si="1"/>
        <v>0</v>
      </c>
      <c r="AH12" s="70" t="s">
        <v>290</v>
      </c>
      <c r="AI12" s="70" t="s">
        <v>360</v>
      </c>
      <c r="AJ12" s="70" t="s">
        <v>411</v>
      </c>
      <c r="AK12" s="68" t="s">
        <v>412</v>
      </c>
      <c r="AL12" s="68">
        <f>18101.6+25058.8+25058.8+25185.68+7364.79+87.4+237.79+1690.11+319599.93+220.4+106.3+172.4+1766.94+192824.96+1053.85+93.5+95+240837.3+455.36+883.1+42900+188.66+125.92+329.52+25185.68+6344+201028.3+3996.72+140715.3+375+225+103117.3+2067.69+444.08+212907.41+14229.08+17772.31+9240+321.3+29.25+187.67+133.91+166.39+233.15+5865.62+52221.56+74.68+9486.06+202.35+231.31+339+177.85+302687+3782+262.1+134.35+273.8+254100+1059.05+445.86+41250+12906.58+151.84+2022.37+1487.71+2562.61+1980+793+252.36+300.47+49+1835+267.7+255.11+300+375</f>
        <v>2341288.99</v>
      </c>
      <c r="AM12" s="68">
        <f t="shared" si="2"/>
        <v>158711.00999999978</v>
      </c>
      <c r="AN12" s="119">
        <f t="shared" si="3"/>
        <v>0.9365155960000001</v>
      </c>
      <c r="AO12" s="113" t="s">
        <v>478</v>
      </c>
      <c r="AP12" s="114" t="s">
        <v>413</v>
      </c>
      <c r="AQ12" s="132" t="s">
        <v>151</v>
      </c>
      <c r="AR12" s="114" t="s">
        <v>413</v>
      </c>
    </row>
    <row r="13" spans="1:44" s="2" customFormat="1" ht="127.5" customHeight="1">
      <c r="A13" s="60" t="s">
        <v>130</v>
      </c>
      <c r="B13" s="32">
        <v>2013</v>
      </c>
      <c r="C13" s="17" t="s">
        <v>124</v>
      </c>
      <c r="D13" s="14"/>
      <c r="E13" s="95">
        <v>11</v>
      </c>
      <c r="F13" s="103" t="s">
        <v>59</v>
      </c>
      <c r="G13" s="68" t="s">
        <v>231</v>
      </c>
      <c r="H13" s="104" t="s">
        <v>138</v>
      </c>
      <c r="I13" s="13" t="s">
        <v>133</v>
      </c>
      <c r="J13" s="105" t="s">
        <v>131</v>
      </c>
      <c r="K13" s="106"/>
      <c r="L13" s="60"/>
      <c r="M13" s="60"/>
      <c r="N13" s="24" t="s">
        <v>191</v>
      </c>
      <c r="O13" s="107"/>
      <c r="P13" s="107"/>
      <c r="Q13" s="108" t="s">
        <v>123</v>
      </c>
      <c r="R13" s="107" t="s">
        <v>127</v>
      </c>
      <c r="S13" s="38">
        <v>650000</v>
      </c>
      <c r="T13" s="38">
        <f aca="true" t="shared" si="4" ref="T13:T19">SUM(S13-(S13*1.5%))</f>
        <v>640250</v>
      </c>
      <c r="U13" s="63" t="s">
        <v>156</v>
      </c>
      <c r="V13" s="68" t="s">
        <v>223</v>
      </c>
      <c r="W13" s="68"/>
      <c r="X13" s="101">
        <v>41397</v>
      </c>
      <c r="Y13" s="68"/>
      <c r="Z13" s="68"/>
      <c r="AA13" s="68"/>
      <c r="AB13" s="68" t="s">
        <v>383</v>
      </c>
      <c r="AC13" s="68"/>
      <c r="AD13" s="68">
        <f>PRODUCT((468009.1+(468009.1*10%)+45743.38))</f>
        <v>560553.39</v>
      </c>
      <c r="AE13" s="68"/>
      <c r="AF13" s="40">
        <f t="shared" si="0"/>
        <v>79696.60999999999</v>
      </c>
      <c r="AG13" s="41">
        <f t="shared" si="1"/>
        <v>0</v>
      </c>
      <c r="AH13" s="70" t="s">
        <v>291</v>
      </c>
      <c r="AI13" s="70">
        <v>41889</v>
      </c>
      <c r="AJ13" s="70">
        <v>42016</v>
      </c>
      <c r="AK13" s="70">
        <v>42173</v>
      </c>
      <c r="AL13" s="68">
        <f>14308.25+6371.6+6371.6+12743.19+693.33+693.33+693.33+693.33+80.5+51481+505.5+120964.99+109.08+277037.51+108510.71+2545.37+235.95+162.77+7880.71+24631.21+75.5+225+56+185.4</f>
        <v>637255.1599999999</v>
      </c>
      <c r="AM13" s="68">
        <f t="shared" si="2"/>
        <v>2994.840000000084</v>
      </c>
      <c r="AN13" s="119">
        <f t="shared" si="3"/>
        <v>0.9953223896915266</v>
      </c>
      <c r="AO13" s="113" t="s">
        <v>148</v>
      </c>
      <c r="AP13" s="114" t="s">
        <v>357</v>
      </c>
      <c r="AQ13" s="132" t="s">
        <v>148</v>
      </c>
      <c r="AR13" s="114" t="s">
        <v>357</v>
      </c>
    </row>
    <row r="14" spans="1:44" s="2" customFormat="1" ht="140.25" customHeight="1">
      <c r="A14" s="60" t="s">
        <v>130</v>
      </c>
      <c r="B14" s="32">
        <v>2013</v>
      </c>
      <c r="C14" s="17" t="s">
        <v>124</v>
      </c>
      <c r="D14" s="14"/>
      <c r="E14" s="95">
        <v>12</v>
      </c>
      <c r="F14" s="103" t="s">
        <v>59</v>
      </c>
      <c r="G14" s="68" t="s">
        <v>157</v>
      </c>
      <c r="H14" s="104" t="s">
        <v>139</v>
      </c>
      <c r="I14" s="13" t="s">
        <v>122</v>
      </c>
      <c r="J14" s="105" t="s">
        <v>131</v>
      </c>
      <c r="K14" s="106"/>
      <c r="L14" s="60"/>
      <c r="M14" s="60"/>
      <c r="N14" s="24" t="s">
        <v>192</v>
      </c>
      <c r="O14" s="107"/>
      <c r="P14" s="107"/>
      <c r="Q14" s="108" t="s">
        <v>123</v>
      </c>
      <c r="R14" s="107" t="s">
        <v>127</v>
      </c>
      <c r="S14" s="38">
        <v>300000</v>
      </c>
      <c r="T14" s="38">
        <f t="shared" si="4"/>
        <v>295500</v>
      </c>
      <c r="U14" s="63" t="s">
        <v>156</v>
      </c>
      <c r="V14" s="69">
        <v>5265437810</v>
      </c>
      <c r="W14" s="68"/>
      <c r="X14" s="101" t="s">
        <v>503</v>
      </c>
      <c r="Y14" s="68"/>
      <c r="Z14" s="68"/>
      <c r="AA14" s="68"/>
      <c r="AB14" s="68" t="s">
        <v>384</v>
      </c>
      <c r="AC14" s="68"/>
      <c r="AD14" s="68">
        <v>235201.41</v>
      </c>
      <c r="AE14" s="68"/>
      <c r="AF14" s="40">
        <f t="shared" si="0"/>
        <v>60298.59</v>
      </c>
      <c r="AG14" s="41">
        <f t="shared" si="1"/>
        <v>0</v>
      </c>
      <c r="AH14" s="70">
        <v>41556</v>
      </c>
      <c r="AI14" s="70">
        <v>41796</v>
      </c>
      <c r="AJ14" s="70">
        <v>41852</v>
      </c>
      <c r="AK14" s="70">
        <v>41968</v>
      </c>
      <c r="AL14" s="68">
        <f>14217.4+14518+5075.2+24559.23+257.8+140219.76+120+403.2+5076.42+1924.79+70362.12+40.75+13608.91+39.5+414.1+128.13+3848.75+57.8</f>
        <v>294871.86</v>
      </c>
      <c r="AM14" s="68">
        <f t="shared" si="2"/>
        <v>628.140000000014</v>
      </c>
      <c r="AN14" s="119">
        <f t="shared" si="3"/>
        <v>0.9978743147208121</v>
      </c>
      <c r="AO14" s="113" t="s">
        <v>479</v>
      </c>
      <c r="AP14" s="114" t="s">
        <v>357</v>
      </c>
      <c r="AQ14" s="132"/>
      <c r="AR14" s="114" t="s">
        <v>357</v>
      </c>
    </row>
    <row r="15" spans="1:44" s="2" customFormat="1" ht="144.75" customHeight="1">
      <c r="A15" s="60" t="s">
        <v>130</v>
      </c>
      <c r="B15" s="32">
        <v>2013</v>
      </c>
      <c r="C15" s="103" t="s">
        <v>124</v>
      </c>
      <c r="D15" s="109"/>
      <c r="E15" s="95">
        <v>12</v>
      </c>
      <c r="F15" s="103"/>
      <c r="G15" s="68" t="s">
        <v>232</v>
      </c>
      <c r="H15" s="104" t="s">
        <v>140</v>
      </c>
      <c r="I15" s="13" t="s">
        <v>122</v>
      </c>
      <c r="J15" s="105" t="s">
        <v>131</v>
      </c>
      <c r="K15" s="106"/>
      <c r="L15" s="60"/>
      <c r="M15" s="60"/>
      <c r="N15" s="24" t="s">
        <v>193</v>
      </c>
      <c r="O15" s="107"/>
      <c r="P15" s="107"/>
      <c r="Q15" s="108" t="s">
        <v>123</v>
      </c>
      <c r="R15" s="107" t="s">
        <v>127</v>
      </c>
      <c r="S15" s="38">
        <v>300000</v>
      </c>
      <c r="T15" s="38">
        <f t="shared" si="4"/>
        <v>295500</v>
      </c>
      <c r="U15" s="63" t="s">
        <v>156</v>
      </c>
      <c r="V15" s="69">
        <v>5216189754</v>
      </c>
      <c r="W15" s="68"/>
      <c r="X15" s="101">
        <v>41425</v>
      </c>
      <c r="Y15" s="68"/>
      <c r="Z15" s="68"/>
      <c r="AA15" s="68"/>
      <c r="AB15" s="68" t="s">
        <v>385</v>
      </c>
      <c r="AC15" s="68"/>
      <c r="AD15" s="68">
        <f>PRODUCT(230702.32*10%)+230702.32</f>
        <v>253772.55200000003</v>
      </c>
      <c r="AE15" s="68"/>
      <c r="AF15" s="40">
        <f t="shared" si="0"/>
        <v>41727.447999999975</v>
      </c>
      <c r="AG15" s="41">
        <f t="shared" si="1"/>
        <v>0</v>
      </c>
      <c r="AH15" s="70">
        <v>41527</v>
      </c>
      <c r="AI15" s="70">
        <v>41707</v>
      </c>
      <c r="AJ15" s="70">
        <v>42016</v>
      </c>
      <c r="AK15" s="70">
        <v>42016</v>
      </c>
      <c r="AL15" s="68">
        <f>14520.48+107969.4+405.31+596.5+889.15+111521.3+173.42+33012.1+1269.4+5158.86+225+14908.4+40.6+98.35</f>
        <v>290788.26999999996</v>
      </c>
      <c r="AM15" s="68">
        <f t="shared" si="2"/>
        <v>4711.73000000004</v>
      </c>
      <c r="AN15" s="119">
        <f t="shared" si="3"/>
        <v>0.984055059221658</v>
      </c>
      <c r="AO15" s="113" t="s">
        <v>147</v>
      </c>
      <c r="AP15" s="114" t="s">
        <v>357</v>
      </c>
      <c r="AQ15" s="132" t="s">
        <v>147</v>
      </c>
      <c r="AR15" s="114" t="s">
        <v>357</v>
      </c>
    </row>
    <row r="16" spans="1:44" s="2" customFormat="1" ht="151.5" customHeight="1">
      <c r="A16" s="60" t="s">
        <v>130</v>
      </c>
      <c r="B16" s="32">
        <v>2013</v>
      </c>
      <c r="C16" s="103" t="s">
        <v>124</v>
      </c>
      <c r="D16" s="109"/>
      <c r="E16" s="95">
        <v>14</v>
      </c>
      <c r="F16" s="103"/>
      <c r="G16" s="68" t="s">
        <v>233</v>
      </c>
      <c r="H16" s="104" t="s">
        <v>141</v>
      </c>
      <c r="I16" s="13" t="s">
        <v>44</v>
      </c>
      <c r="J16" s="105" t="s">
        <v>131</v>
      </c>
      <c r="K16" s="106"/>
      <c r="L16" s="60"/>
      <c r="M16" s="60"/>
      <c r="N16" s="24" t="s">
        <v>194</v>
      </c>
      <c r="O16" s="107"/>
      <c r="P16" s="107"/>
      <c r="Q16" s="108" t="s">
        <v>123</v>
      </c>
      <c r="R16" s="107" t="s">
        <v>127</v>
      </c>
      <c r="S16" s="38">
        <v>1000000</v>
      </c>
      <c r="T16" s="38">
        <f t="shared" si="4"/>
        <v>985000</v>
      </c>
      <c r="U16" s="63" t="s">
        <v>156</v>
      </c>
      <c r="V16" s="68" t="s">
        <v>219</v>
      </c>
      <c r="W16" s="68"/>
      <c r="X16" s="101">
        <v>41425</v>
      </c>
      <c r="Y16" s="68"/>
      <c r="Z16" s="68"/>
      <c r="AA16" s="68"/>
      <c r="AB16" s="68" t="s">
        <v>245</v>
      </c>
      <c r="AC16" s="68"/>
      <c r="AD16" s="68">
        <f>PRODUCT(756007.6*10%)+756007.6</f>
        <v>831608.36</v>
      </c>
      <c r="AE16" s="68"/>
      <c r="AF16" s="40">
        <f t="shared" si="0"/>
        <v>153391.64</v>
      </c>
      <c r="AG16" s="41">
        <f t="shared" si="1"/>
        <v>0</v>
      </c>
      <c r="AH16" s="70">
        <v>41704</v>
      </c>
      <c r="AI16" s="70">
        <v>42063</v>
      </c>
      <c r="AJ16" s="70">
        <v>42187</v>
      </c>
      <c r="AK16" s="70">
        <v>42243</v>
      </c>
      <c r="AL16" s="68">
        <f>17022.22+35440.12+19562.63+133+260989.58+269.5+363166.77+14778.69+34160+197223.54+365.1+2243.53+10228.47+8881.6+13629.61+469.5+482.4+53.3</f>
        <v>979099.56</v>
      </c>
      <c r="AM16" s="68">
        <f t="shared" si="2"/>
        <v>5900.439999999944</v>
      </c>
      <c r="AN16" s="119">
        <f t="shared" si="3"/>
        <v>0.9940097055837565</v>
      </c>
      <c r="AO16" s="113" t="s">
        <v>444</v>
      </c>
      <c r="AP16" s="114" t="s">
        <v>357</v>
      </c>
      <c r="AQ16" s="132" t="s">
        <v>444</v>
      </c>
      <c r="AR16" s="114" t="s">
        <v>357</v>
      </c>
    </row>
    <row r="17" spans="1:44" s="2" customFormat="1" ht="146.25" customHeight="1">
      <c r="A17" s="60" t="s">
        <v>130</v>
      </c>
      <c r="B17" s="32">
        <v>2013</v>
      </c>
      <c r="C17" s="103" t="s">
        <v>124</v>
      </c>
      <c r="D17" s="109"/>
      <c r="E17" s="95">
        <v>15</v>
      </c>
      <c r="F17" s="103"/>
      <c r="G17" s="68" t="s">
        <v>234</v>
      </c>
      <c r="H17" s="104" t="s">
        <v>141</v>
      </c>
      <c r="I17" s="13" t="s">
        <v>44</v>
      </c>
      <c r="J17" s="105" t="s">
        <v>131</v>
      </c>
      <c r="K17" s="106"/>
      <c r="L17" s="60"/>
      <c r="M17" s="60"/>
      <c r="N17" s="24" t="s">
        <v>195</v>
      </c>
      <c r="O17" s="107"/>
      <c r="P17" s="107"/>
      <c r="Q17" s="108" t="s">
        <v>123</v>
      </c>
      <c r="R17" s="107"/>
      <c r="S17" s="38">
        <v>1000000</v>
      </c>
      <c r="T17" s="38">
        <f t="shared" si="4"/>
        <v>985000</v>
      </c>
      <c r="U17" s="63" t="s">
        <v>156</v>
      </c>
      <c r="V17" s="69">
        <v>5296260403</v>
      </c>
      <c r="W17" s="68"/>
      <c r="X17" s="101">
        <v>41425</v>
      </c>
      <c r="Y17" s="68"/>
      <c r="Z17" s="68"/>
      <c r="AA17" s="68"/>
      <c r="AB17" s="68" t="s">
        <v>243</v>
      </c>
      <c r="AC17" s="68"/>
      <c r="AD17" s="68">
        <f>PRODUCT((689495.68+(689495.68*10%)))</f>
        <v>758445.248</v>
      </c>
      <c r="AE17" s="68"/>
      <c r="AF17" s="40">
        <f t="shared" si="0"/>
        <v>226554.75199999998</v>
      </c>
      <c r="AG17" s="41">
        <f t="shared" si="1"/>
        <v>0</v>
      </c>
      <c r="AH17" s="70">
        <v>41683</v>
      </c>
      <c r="AI17" s="70">
        <v>42049</v>
      </c>
      <c r="AJ17" s="70">
        <v>42077</v>
      </c>
      <c r="AK17" s="70">
        <v>42165</v>
      </c>
      <c r="AL17" s="68">
        <f>10149.13+20917.44+23472.8+22+138+49.59+17.18+223152.38+769.25+231634.63+415.6+13.79+90.1+245.26+229279.24+20917.44+70320.8+4160+4160+12480+10149.13+751.95+43.85+8877.57+290.4+3790.89</f>
        <v>876308.4199999998</v>
      </c>
      <c r="AM17" s="68">
        <f t="shared" si="2"/>
        <v>108691.58000000019</v>
      </c>
      <c r="AN17" s="119">
        <f t="shared" si="3"/>
        <v>0.8896532182741115</v>
      </c>
      <c r="AO17" s="113" t="s">
        <v>152</v>
      </c>
      <c r="AP17" s="114" t="s">
        <v>480</v>
      </c>
      <c r="AQ17" s="132" t="s">
        <v>152</v>
      </c>
      <c r="AR17" s="114" t="s">
        <v>474</v>
      </c>
    </row>
    <row r="18" spans="1:44" s="2" customFormat="1" ht="118.5" customHeight="1">
      <c r="A18" s="60" t="s">
        <v>130</v>
      </c>
      <c r="B18" s="32">
        <v>2013</v>
      </c>
      <c r="C18" s="103" t="s">
        <v>124</v>
      </c>
      <c r="D18" s="109"/>
      <c r="E18" s="95">
        <v>16</v>
      </c>
      <c r="F18" s="103"/>
      <c r="G18" s="68" t="s">
        <v>235</v>
      </c>
      <c r="H18" s="104" t="s">
        <v>142</v>
      </c>
      <c r="I18" s="13" t="s">
        <v>44</v>
      </c>
      <c r="J18" s="105" t="s">
        <v>131</v>
      </c>
      <c r="K18" s="106"/>
      <c r="L18" s="60"/>
      <c r="M18" s="60"/>
      <c r="N18" s="24" t="s">
        <v>196</v>
      </c>
      <c r="O18" s="107"/>
      <c r="P18" s="107"/>
      <c r="Q18" s="108" t="s">
        <v>123</v>
      </c>
      <c r="R18" s="107"/>
      <c r="S18" s="38">
        <v>700000</v>
      </c>
      <c r="T18" s="38">
        <f t="shared" si="4"/>
        <v>689500</v>
      </c>
      <c r="U18" s="63" t="s">
        <v>156</v>
      </c>
      <c r="V18" s="69">
        <v>5249222307</v>
      </c>
      <c r="W18" s="68"/>
      <c r="X18" s="101">
        <v>41397</v>
      </c>
      <c r="Y18" s="68"/>
      <c r="Z18" s="68"/>
      <c r="AA18" s="68"/>
      <c r="AB18" s="68" t="s">
        <v>246</v>
      </c>
      <c r="AC18" s="68"/>
      <c r="AD18" s="68">
        <f>534342.24+78052.36</f>
        <v>612394.6</v>
      </c>
      <c r="AE18" s="68"/>
      <c r="AF18" s="40">
        <f t="shared" si="0"/>
        <v>77105.40000000002</v>
      </c>
      <c r="AG18" s="41">
        <f t="shared" si="1"/>
        <v>0</v>
      </c>
      <c r="AH18" s="70">
        <v>41535</v>
      </c>
      <c r="AI18" s="70">
        <v>41984</v>
      </c>
      <c r="AJ18" s="70">
        <v>42136</v>
      </c>
      <c r="AK18" s="70">
        <v>42299</v>
      </c>
      <c r="AL18" s="68">
        <f>693.33+693.33+8155.4+10667.28+26960.73+115517.37+693.33+693.33+693.33+225.26+21.02+143426.86+226.7+10667.28+350388.06+494.72+48+395.76+576.6+3061.97+770.45+375+7987.74</f>
        <v>683432.8499999999</v>
      </c>
      <c r="AM18" s="68">
        <f t="shared" si="2"/>
        <v>6067.15000000014</v>
      </c>
      <c r="AN18" s="119">
        <f t="shared" si="3"/>
        <v>0.9912006526468453</v>
      </c>
      <c r="AO18" s="113" t="s">
        <v>148</v>
      </c>
      <c r="AP18" s="114" t="s">
        <v>357</v>
      </c>
      <c r="AQ18" s="132" t="s">
        <v>148</v>
      </c>
      <c r="AR18" s="114" t="s">
        <v>357</v>
      </c>
    </row>
    <row r="19" spans="1:44" s="2" customFormat="1" ht="139.5" customHeight="1">
      <c r="A19" s="60" t="s">
        <v>130</v>
      </c>
      <c r="B19" s="32">
        <v>2013</v>
      </c>
      <c r="C19" s="103" t="s">
        <v>124</v>
      </c>
      <c r="D19" s="109"/>
      <c r="E19" s="95">
        <v>17</v>
      </c>
      <c r="F19" s="103"/>
      <c r="G19" s="68" t="s">
        <v>236</v>
      </c>
      <c r="H19" s="104" t="s">
        <v>143</v>
      </c>
      <c r="I19" s="13" t="s">
        <v>122</v>
      </c>
      <c r="J19" s="105" t="s">
        <v>131</v>
      </c>
      <c r="K19" s="106"/>
      <c r="L19" s="60"/>
      <c r="M19" s="60"/>
      <c r="N19" s="24" t="s">
        <v>197</v>
      </c>
      <c r="O19" s="107"/>
      <c r="P19" s="107"/>
      <c r="Q19" s="108" t="s">
        <v>123</v>
      </c>
      <c r="R19" s="107"/>
      <c r="S19" s="38">
        <v>1500000</v>
      </c>
      <c r="T19" s="38">
        <f t="shared" si="4"/>
        <v>1477500</v>
      </c>
      <c r="U19" s="63" t="s">
        <v>156</v>
      </c>
      <c r="V19" s="69" t="s">
        <v>237</v>
      </c>
      <c r="W19" s="68"/>
      <c r="X19" s="70">
        <v>41856</v>
      </c>
      <c r="Y19" s="68"/>
      <c r="Z19" s="68"/>
      <c r="AA19" s="68"/>
      <c r="AB19" s="68" t="s">
        <v>286</v>
      </c>
      <c r="AC19" s="68"/>
      <c r="AD19" s="68">
        <f>1072437.56+225728.24</f>
        <v>1298165.8</v>
      </c>
      <c r="AE19" s="68"/>
      <c r="AF19" s="93">
        <f t="shared" si="0"/>
        <v>179334.19999999995</v>
      </c>
      <c r="AG19" s="94">
        <f t="shared" si="1"/>
        <v>0</v>
      </c>
      <c r="AH19" s="70" t="s">
        <v>287</v>
      </c>
      <c r="AI19" s="70" t="s">
        <v>289</v>
      </c>
      <c r="AJ19" s="70" t="s">
        <v>288</v>
      </c>
      <c r="AK19" s="70" t="s">
        <v>361</v>
      </c>
      <c r="AL19" s="68">
        <f>22616.36+11244.74+33861.1+15657.4+90025.67+693.33+693.33+158853.11+58.6+482.25+192444.21+9046.54+467424.43+394.02+341.04+223960+158316.4+11308.18+13569.82+5363.05+1173.69+733.71+422.38+17500.23+286.51+225</f>
        <v>1436695.0999999996</v>
      </c>
      <c r="AM19" s="68">
        <f t="shared" si="2"/>
        <v>40804.90000000037</v>
      </c>
      <c r="AN19" s="119">
        <f t="shared" si="3"/>
        <v>0.9723824703891707</v>
      </c>
      <c r="AO19" s="113" t="s">
        <v>221</v>
      </c>
      <c r="AP19" s="114" t="s">
        <v>357</v>
      </c>
      <c r="AQ19" s="132" t="s">
        <v>481</v>
      </c>
      <c r="AR19" s="114" t="s">
        <v>357</v>
      </c>
    </row>
    <row r="20" spans="1:44" s="2" customFormat="1" ht="208.5" customHeight="1">
      <c r="A20" s="60" t="s">
        <v>130</v>
      </c>
      <c r="B20" s="32">
        <v>2013</v>
      </c>
      <c r="C20" s="103" t="s">
        <v>124</v>
      </c>
      <c r="D20" s="109"/>
      <c r="E20" s="95">
        <v>18</v>
      </c>
      <c r="F20" s="103"/>
      <c r="G20" s="68" t="s">
        <v>238</v>
      </c>
      <c r="H20" s="104" t="s">
        <v>144</v>
      </c>
      <c r="I20" s="13" t="s">
        <v>122</v>
      </c>
      <c r="J20" s="105" t="s">
        <v>131</v>
      </c>
      <c r="K20" s="106"/>
      <c r="L20" s="60"/>
      <c r="M20" s="60"/>
      <c r="N20" s="24" t="s">
        <v>198</v>
      </c>
      <c r="O20" s="107"/>
      <c r="P20" s="107"/>
      <c r="Q20" s="108" t="s">
        <v>123</v>
      </c>
      <c r="R20" s="107"/>
      <c r="S20" s="38">
        <v>400000</v>
      </c>
      <c r="T20" s="72">
        <v>400000</v>
      </c>
      <c r="U20" s="63" t="s">
        <v>156</v>
      </c>
      <c r="V20" s="69">
        <v>5301323621</v>
      </c>
      <c r="W20" s="68"/>
      <c r="X20" s="70" t="s">
        <v>466</v>
      </c>
      <c r="Y20" s="68"/>
      <c r="Z20" s="68" t="s">
        <v>129</v>
      </c>
      <c r="AA20" s="68" t="s">
        <v>320</v>
      </c>
      <c r="AB20" s="68" t="s">
        <v>386</v>
      </c>
      <c r="AC20" s="68"/>
      <c r="AD20" s="68">
        <v>358039.47</v>
      </c>
      <c r="AE20" s="68"/>
      <c r="AF20" s="40">
        <f t="shared" si="0"/>
        <v>41960.53000000003</v>
      </c>
      <c r="AG20" s="41">
        <f t="shared" si="1"/>
        <v>0</v>
      </c>
      <c r="AH20" s="70">
        <v>41557</v>
      </c>
      <c r="AI20" s="70">
        <v>41921</v>
      </c>
      <c r="AJ20" s="70">
        <v>41996</v>
      </c>
      <c r="AK20" s="70">
        <v>43550</v>
      </c>
      <c r="AL20" s="68">
        <f>8784.89+128186.3+104579.2+123482.7+1791.23+8930.09+17168+4934.36+127.5</f>
        <v>397984.27</v>
      </c>
      <c r="AM20" s="68">
        <f t="shared" si="2"/>
        <v>2015.7299999999814</v>
      </c>
      <c r="AN20" s="119">
        <f t="shared" si="3"/>
        <v>0.9949606750000001</v>
      </c>
      <c r="AO20" s="113" t="s">
        <v>482</v>
      </c>
      <c r="AP20" s="114" t="s">
        <v>469</v>
      </c>
      <c r="AQ20" s="132" t="s">
        <v>447</v>
      </c>
      <c r="AR20" s="114" t="s">
        <v>469</v>
      </c>
    </row>
    <row r="21" spans="1:44" s="2" customFormat="1" ht="212.25" customHeight="1">
      <c r="A21" s="60" t="s">
        <v>130</v>
      </c>
      <c r="B21" s="60">
        <v>2013</v>
      </c>
      <c r="C21" s="103" t="s">
        <v>124</v>
      </c>
      <c r="D21" s="109"/>
      <c r="E21" s="95">
        <v>19</v>
      </c>
      <c r="F21" s="103"/>
      <c r="G21" s="143" t="s">
        <v>494</v>
      </c>
      <c r="H21" s="104" t="s">
        <v>121</v>
      </c>
      <c r="I21" s="13" t="s">
        <v>122</v>
      </c>
      <c r="J21" s="105" t="s">
        <v>131</v>
      </c>
      <c r="K21" s="110"/>
      <c r="L21" s="60"/>
      <c r="M21" s="60"/>
      <c r="N21" s="24" t="s">
        <v>348</v>
      </c>
      <c r="O21" s="107"/>
      <c r="P21" s="107"/>
      <c r="Q21" s="108" t="s">
        <v>123</v>
      </c>
      <c r="R21" s="107"/>
      <c r="S21" s="72">
        <v>3000000</v>
      </c>
      <c r="T21" s="72">
        <f>SUM(S21-(S21*1.5%))</f>
        <v>2955000</v>
      </c>
      <c r="U21" s="63" t="s">
        <v>156</v>
      </c>
      <c r="V21" s="69" t="s">
        <v>292</v>
      </c>
      <c r="W21" s="68"/>
      <c r="X21" s="70" t="s">
        <v>409</v>
      </c>
      <c r="Y21" s="68"/>
      <c r="Z21" s="68"/>
      <c r="AA21" s="68"/>
      <c r="AB21" s="68" t="s">
        <v>387</v>
      </c>
      <c r="AC21" s="68"/>
      <c r="AD21" s="68">
        <v>4799823.22</v>
      </c>
      <c r="AE21" s="68"/>
      <c r="AF21" s="115">
        <f t="shared" si="0"/>
        <v>-1844823.2199999997</v>
      </c>
      <c r="AG21" s="94">
        <f t="shared" si="1"/>
        <v>0</v>
      </c>
      <c r="AH21" s="70">
        <v>42144</v>
      </c>
      <c r="AI21" s="70">
        <v>42701</v>
      </c>
      <c r="AJ21" s="68" t="s">
        <v>463</v>
      </c>
      <c r="AK21" s="70"/>
      <c r="AL21" s="68">
        <f>1232.09+1454.42+9437.52+320.5+1713+352.3+598.42+9377.31+600+220.1+2080+2080+2080+2080+11448.89+137664.8+11799.84+8849.88+8849.88+340673.25+584104.23+30330.91+671.05+971.7+1346.25+877.8+189542.57+467.32+507429.48+24583+330154.1+57370.91+1465.75+22897.78+328155.25+269.8+328.4+33484.19+3816.29+1757.56+29499.6+24583+10237.5+119313.44</f>
        <v>2856570.0799999996</v>
      </c>
      <c r="AM21" s="68">
        <f t="shared" si="2"/>
        <v>98429.92000000039</v>
      </c>
      <c r="AN21" s="119">
        <f t="shared" si="3"/>
        <v>0.9666903824027071</v>
      </c>
      <c r="AO21" s="113" t="s">
        <v>483</v>
      </c>
      <c r="AP21" s="136" t="s">
        <v>362</v>
      </c>
      <c r="AQ21" s="132" t="s">
        <v>445</v>
      </c>
      <c r="AR21" s="114" t="s">
        <v>362</v>
      </c>
    </row>
    <row r="22" spans="1:44" s="2" customFormat="1" ht="118.5" customHeight="1">
      <c r="A22" s="60" t="s">
        <v>130</v>
      </c>
      <c r="B22" s="32">
        <v>2013</v>
      </c>
      <c r="C22" s="103" t="s">
        <v>124</v>
      </c>
      <c r="D22" s="109"/>
      <c r="E22" s="95">
        <v>20</v>
      </c>
      <c r="F22" s="103"/>
      <c r="G22" s="68" t="s">
        <v>249</v>
      </c>
      <c r="H22" s="104" t="s">
        <v>121</v>
      </c>
      <c r="I22" s="13" t="s">
        <v>122</v>
      </c>
      <c r="J22" s="105" t="s">
        <v>131</v>
      </c>
      <c r="K22" s="106"/>
      <c r="L22" s="60"/>
      <c r="M22" s="60"/>
      <c r="N22" s="24" t="s">
        <v>461</v>
      </c>
      <c r="O22" s="107"/>
      <c r="P22" s="107"/>
      <c r="Q22" s="108" t="s">
        <v>123</v>
      </c>
      <c r="R22" s="107"/>
      <c r="S22" s="38">
        <v>2300000</v>
      </c>
      <c r="T22" s="38">
        <f>SUM(S22-(S22*1.5%))</f>
        <v>2265500</v>
      </c>
      <c r="U22" s="63" t="s">
        <v>156</v>
      </c>
      <c r="V22" s="69" t="s">
        <v>293</v>
      </c>
      <c r="W22" s="68"/>
      <c r="X22" s="70">
        <v>41323</v>
      </c>
      <c r="Y22" s="68"/>
      <c r="Z22" s="68"/>
      <c r="AA22" s="68"/>
      <c r="AB22" s="68" t="s">
        <v>257</v>
      </c>
      <c r="AC22" s="68"/>
      <c r="AD22" s="68">
        <v>1696801.1</v>
      </c>
      <c r="AE22" s="68"/>
      <c r="AF22" s="40">
        <f t="shared" si="0"/>
        <v>568698.8999999999</v>
      </c>
      <c r="AG22" s="41">
        <f t="shared" si="1"/>
        <v>0</v>
      </c>
      <c r="AH22" s="70">
        <v>42317</v>
      </c>
      <c r="AI22" s="70">
        <v>42702</v>
      </c>
      <c r="AJ22" s="70">
        <v>43010</v>
      </c>
      <c r="AK22" s="70">
        <v>43227</v>
      </c>
      <c r="AL22" s="68">
        <f>1085.09+1454.42+14040+15045+3535.11+9437.99+561.02+2651.32+600+405394+97061.19+8316.36+719301+2651.32+453522.3+13324.17+42095.9+8142.39+3331.04+19786.94+24957.12</f>
        <v>1846293.68</v>
      </c>
      <c r="AM22" s="68">
        <f t="shared" si="2"/>
        <v>419206.32000000007</v>
      </c>
      <c r="AN22" s="119">
        <f t="shared" si="3"/>
        <v>0.8149607945265945</v>
      </c>
      <c r="AO22" s="113" t="s">
        <v>153</v>
      </c>
      <c r="AP22" s="126" t="s">
        <v>429</v>
      </c>
      <c r="AQ22" s="132" t="s">
        <v>153</v>
      </c>
      <c r="AR22" s="126" t="s">
        <v>429</v>
      </c>
    </row>
    <row r="23" spans="1:44" s="2" customFormat="1" ht="118.5" customHeight="1">
      <c r="A23" s="60" t="s">
        <v>130</v>
      </c>
      <c r="B23" s="32">
        <v>2013</v>
      </c>
      <c r="C23" s="103" t="s">
        <v>124</v>
      </c>
      <c r="D23" s="109"/>
      <c r="E23" s="95">
        <v>21</v>
      </c>
      <c r="F23" s="103"/>
      <c r="G23" s="68"/>
      <c r="H23" s="104" t="s">
        <v>121</v>
      </c>
      <c r="I23" s="13" t="s">
        <v>122</v>
      </c>
      <c r="J23" s="105" t="s">
        <v>131</v>
      </c>
      <c r="K23" s="106"/>
      <c r="L23" s="60"/>
      <c r="M23" s="60"/>
      <c r="N23" s="24" t="s">
        <v>199</v>
      </c>
      <c r="O23" s="107"/>
      <c r="P23" s="107"/>
      <c r="Q23" s="108" t="s">
        <v>123</v>
      </c>
      <c r="R23" s="107"/>
      <c r="S23" s="38">
        <v>0</v>
      </c>
      <c r="T23" s="38">
        <f>SUM(S23-(S23*1.5%))</f>
        <v>0</v>
      </c>
      <c r="U23" s="63" t="s">
        <v>156</v>
      </c>
      <c r="V23" s="69"/>
      <c r="W23" s="68"/>
      <c r="X23" s="70"/>
      <c r="Y23" s="68"/>
      <c r="Z23" s="68"/>
      <c r="AA23" s="68"/>
      <c r="AB23" s="68"/>
      <c r="AC23" s="68"/>
      <c r="AD23" s="68"/>
      <c r="AE23" s="68"/>
      <c r="AF23" s="40">
        <f t="shared" si="0"/>
        <v>0</v>
      </c>
      <c r="AG23" s="41">
        <f t="shared" si="1"/>
        <v>0</v>
      </c>
      <c r="AH23" s="68"/>
      <c r="AI23" s="68"/>
      <c r="AJ23" s="68"/>
      <c r="AK23" s="70"/>
      <c r="AL23" s="68">
        <v>0</v>
      </c>
      <c r="AM23" s="68">
        <f t="shared" si="2"/>
        <v>0</v>
      </c>
      <c r="AN23" s="119" t="e">
        <f t="shared" si="3"/>
        <v>#DIV/0!</v>
      </c>
      <c r="AO23" s="130" t="s">
        <v>149</v>
      </c>
      <c r="AP23" s="137" t="s">
        <v>363</v>
      </c>
      <c r="AQ23" s="132" t="s">
        <v>363</v>
      </c>
      <c r="AR23" s="137" t="s">
        <v>363</v>
      </c>
    </row>
    <row r="24" spans="1:44" s="2" customFormat="1" ht="275.25" customHeight="1">
      <c r="A24" s="60" t="s">
        <v>130</v>
      </c>
      <c r="B24" s="60">
        <v>2013</v>
      </c>
      <c r="C24" s="103" t="s">
        <v>124</v>
      </c>
      <c r="D24" s="109"/>
      <c r="E24" s="95">
        <v>22</v>
      </c>
      <c r="F24" s="103"/>
      <c r="G24" s="68" t="s">
        <v>393</v>
      </c>
      <c r="H24" s="104" t="s">
        <v>121</v>
      </c>
      <c r="I24" s="13" t="s">
        <v>122</v>
      </c>
      <c r="J24" s="105" t="s">
        <v>131</v>
      </c>
      <c r="K24" s="110"/>
      <c r="L24" s="60"/>
      <c r="M24" s="60"/>
      <c r="N24" s="24" t="s">
        <v>200</v>
      </c>
      <c r="O24" s="107"/>
      <c r="P24" s="107"/>
      <c r="Q24" s="108" t="s">
        <v>123</v>
      </c>
      <c r="R24" s="107"/>
      <c r="S24" s="72">
        <v>1200000</v>
      </c>
      <c r="T24" s="72">
        <f>SUM(S24-(S24*1.5%))</f>
        <v>1182000</v>
      </c>
      <c r="U24" s="63" t="s">
        <v>156</v>
      </c>
      <c r="V24" s="69" t="s">
        <v>394</v>
      </c>
      <c r="W24" s="68"/>
      <c r="X24" s="70" t="s">
        <v>373</v>
      </c>
      <c r="Y24" s="68"/>
      <c r="Z24" s="68"/>
      <c r="AA24" s="68" t="s">
        <v>321</v>
      </c>
      <c r="AB24" s="68" t="s">
        <v>395</v>
      </c>
      <c r="AC24" s="68"/>
      <c r="AD24" s="68">
        <f>425371.22+190411.12+99949.48+173101.02+131609.68</f>
        <v>1020442.52</v>
      </c>
      <c r="AE24" s="68"/>
      <c r="AF24" s="93">
        <f t="shared" si="0"/>
        <v>161557.47999999998</v>
      </c>
      <c r="AG24" s="94">
        <f t="shared" si="1"/>
        <v>0</v>
      </c>
      <c r="AH24" s="70" t="s">
        <v>399</v>
      </c>
      <c r="AI24" s="70" t="s">
        <v>400</v>
      </c>
      <c r="AJ24" s="68" t="s">
        <v>401</v>
      </c>
      <c r="AK24" s="68" t="s">
        <v>506</v>
      </c>
      <c r="AL24" s="68">
        <f>17605.5+10149.13+20917.44+277.25+264723.8+1068+158519.9+383.8+554.17+10149.13+225+2127.52+383.44+6300+88.42+1440+6084.22+705.6+748.53+189458.5+952.62+81039.62+9350+50570.06+8906+2349.58</f>
        <v>845077.2299999999</v>
      </c>
      <c r="AM24" s="68">
        <f t="shared" si="2"/>
        <v>336922.77000000014</v>
      </c>
      <c r="AN24" s="119">
        <f t="shared" si="3"/>
        <v>0.7149553553299491</v>
      </c>
      <c r="AO24" s="113" t="s">
        <v>375</v>
      </c>
      <c r="AP24" s="114" t="s">
        <v>507</v>
      </c>
      <c r="AQ24" s="132" t="s">
        <v>447</v>
      </c>
      <c r="AR24" s="114" t="s">
        <v>446</v>
      </c>
    </row>
    <row r="25" spans="1:44" s="2" customFormat="1" ht="118.5" customHeight="1">
      <c r="A25" s="60" t="s">
        <v>130</v>
      </c>
      <c r="B25" s="32">
        <v>2013</v>
      </c>
      <c r="C25" s="103" t="s">
        <v>124</v>
      </c>
      <c r="D25" s="109"/>
      <c r="E25" s="95">
        <v>23</v>
      </c>
      <c r="F25" s="103"/>
      <c r="G25" s="68"/>
      <c r="H25" s="104" t="s">
        <v>121</v>
      </c>
      <c r="I25" s="13" t="s">
        <v>122</v>
      </c>
      <c r="J25" s="105" t="s">
        <v>131</v>
      </c>
      <c r="K25" s="106"/>
      <c r="L25" s="60"/>
      <c r="M25" s="60"/>
      <c r="N25" s="24" t="s">
        <v>201</v>
      </c>
      <c r="O25" s="107"/>
      <c r="P25" s="107"/>
      <c r="Q25" s="108" t="s">
        <v>123</v>
      </c>
      <c r="R25" s="107"/>
      <c r="S25" s="38">
        <f>PRODUCT(0-(0*1.5%))</f>
        <v>0</v>
      </c>
      <c r="T25" s="38">
        <f>SUM(S25-(S25*1.5%))</f>
        <v>0</v>
      </c>
      <c r="U25" s="63" t="s">
        <v>156</v>
      </c>
      <c r="V25" s="69"/>
      <c r="W25" s="68"/>
      <c r="X25" s="70"/>
      <c r="Y25" s="68"/>
      <c r="Z25" s="68"/>
      <c r="AA25" s="68"/>
      <c r="AB25" s="68"/>
      <c r="AC25" s="68"/>
      <c r="AD25" s="68"/>
      <c r="AE25" s="68"/>
      <c r="AF25" s="40">
        <f t="shared" si="0"/>
        <v>0</v>
      </c>
      <c r="AG25" s="41">
        <f t="shared" si="1"/>
        <v>0</v>
      </c>
      <c r="AH25" s="68"/>
      <c r="AI25" s="68"/>
      <c r="AJ25" s="68"/>
      <c r="AK25" s="68"/>
      <c r="AL25" s="68">
        <v>0</v>
      </c>
      <c r="AM25" s="68">
        <f t="shared" si="2"/>
        <v>0</v>
      </c>
      <c r="AN25" s="119" t="e">
        <f t="shared" si="3"/>
        <v>#DIV/0!</v>
      </c>
      <c r="AO25" s="130" t="s">
        <v>154</v>
      </c>
      <c r="AP25" s="137" t="s">
        <v>363</v>
      </c>
      <c r="AQ25" s="132" t="s">
        <v>363</v>
      </c>
      <c r="AR25" s="137" t="s">
        <v>363</v>
      </c>
    </row>
    <row r="26" spans="1:44" s="2" customFormat="1" ht="118.5" customHeight="1">
      <c r="A26" s="60" t="s">
        <v>130</v>
      </c>
      <c r="B26" s="32">
        <v>2013</v>
      </c>
      <c r="C26" s="103" t="s">
        <v>124</v>
      </c>
      <c r="D26" s="109"/>
      <c r="E26" s="95">
        <v>24</v>
      </c>
      <c r="F26" s="103"/>
      <c r="G26" s="68" t="s">
        <v>281</v>
      </c>
      <c r="H26" s="104" t="s">
        <v>121</v>
      </c>
      <c r="I26" s="13" t="s">
        <v>122</v>
      </c>
      <c r="J26" s="105" t="s">
        <v>131</v>
      </c>
      <c r="K26" s="106"/>
      <c r="L26" s="60"/>
      <c r="M26" s="60"/>
      <c r="N26" s="24" t="s">
        <v>202</v>
      </c>
      <c r="O26" s="107"/>
      <c r="P26" s="107"/>
      <c r="Q26" s="108" t="s">
        <v>123</v>
      </c>
      <c r="R26" s="107"/>
      <c r="S26" s="38">
        <v>6700000</v>
      </c>
      <c r="T26" s="72">
        <v>6700000</v>
      </c>
      <c r="U26" s="63" t="s">
        <v>156</v>
      </c>
      <c r="V26" s="69" t="s">
        <v>280</v>
      </c>
      <c r="W26" s="68"/>
      <c r="X26" s="70" t="s">
        <v>404</v>
      </c>
      <c r="Y26" s="68"/>
      <c r="Z26" s="68"/>
      <c r="AA26" s="70">
        <v>42460</v>
      </c>
      <c r="AB26" s="68" t="s">
        <v>423</v>
      </c>
      <c r="AC26" s="68"/>
      <c r="AD26" s="68">
        <v>4615501.01</v>
      </c>
      <c r="AE26" s="68"/>
      <c r="AF26" s="40">
        <f t="shared" si="0"/>
        <v>2084498.9900000002</v>
      </c>
      <c r="AG26" s="41">
        <f t="shared" si="1"/>
        <v>0</v>
      </c>
      <c r="AH26" s="70">
        <v>42557</v>
      </c>
      <c r="AI26" s="70">
        <v>43064</v>
      </c>
      <c r="AJ26" s="70">
        <v>43647</v>
      </c>
      <c r="AK26" s="70">
        <v>43928</v>
      </c>
      <c r="AL26" s="68">
        <f>4320+1232.09+1454.42+2760+1587+39248+33765.39+15045+5000+28.6+11724.33+2537.6+2537.6+2537.6+2537.6+18867.06+1175654.76+8820+963082.16+12096+388417.95+12503.07+5075.2+963959.2+3150+168116+910917.23+5124+120+303194.56+525+19495.6+1000+9569.41+492664.83+2080+34356.26+27025.06+24292.31+15903.2+26120.05+6127.73+747.77+23790+2340+89732.88+59+37166.23</f>
        <v>5878407.749999998</v>
      </c>
      <c r="AM26" s="68">
        <f>4320+1232.09+1454.42+2760+1587+39248+33765.39+15045+5000+28.6+11724.33+2537.6+2537.6+2537.6+2537.6+18867.06+1175654.76+8820+963082.16+12096+388417.95+12503.07+5075.2+963959.2+3150+168116+910917.23+5124+120+303194.56+525+19495.6+1000+9569.41+492664.83+2080+34356.26+27025.06+24292.31+15903.2+26120.05+6127.73+747.77+23790+2340+89732.88+59+37166.23</f>
        <v>5878407.749999998</v>
      </c>
      <c r="AN26" s="119">
        <f t="shared" si="3"/>
        <v>0.8773742910447758</v>
      </c>
      <c r="AO26" s="113" t="s">
        <v>405</v>
      </c>
      <c r="AP26" s="114" t="s">
        <v>484</v>
      </c>
      <c r="AQ26" s="132" t="s">
        <v>448</v>
      </c>
      <c r="AR26" s="114" t="s">
        <v>485</v>
      </c>
    </row>
    <row r="27" spans="1:44" s="2" customFormat="1" ht="186.75" customHeight="1">
      <c r="A27" s="60" t="s">
        <v>130</v>
      </c>
      <c r="B27" s="32">
        <v>2013</v>
      </c>
      <c r="C27" s="103" t="s">
        <v>124</v>
      </c>
      <c r="D27" s="109"/>
      <c r="E27" s="95">
        <v>25</v>
      </c>
      <c r="F27" s="103"/>
      <c r="G27" s="68" t="s">
        <v>239</v>
      </c>
      <c r="H27" s="104" t="s">
        <v>145</v>
      </c>
      <c r="I27" s="13" t="s">
        <v>128</v>
      </c>
      <c r="J27" s="105" t="s">
        <v>131</v>
      </c>
      <c r="K27" s="106"/>
      <c r="L27" s="60"/>
      <c r="M27" s="60"/>
      <c r="N27" s="24" t="s">
        <v>203</v>
      </c>
      <c r="O27" s="107"/>
      <c r="P27" s="107"/>
      <c r="Q27" s="108" t="s">
        <v>123</v>
      </c>
      <c r="R27" s="107"/>
      <c r="S27" s="38">
        <v>1500000</v>
      </c>
      <c r="T27" s="72">
        <v>1500000</v>
      </c>
      <c r="U27" s="63" t="s">
        <v>156</v>
      </c>
      <c r="V27" s="69" t="s">
        <v>162</v>
      </c>
      <c r="W27" s="68"/>
      <c r="X27" s="70" t="s">
        <v>311</v>
      </c>
      <c r="Y27" s="68"/>
      <c r="Z27" s="68"/>
      <c r="AA27" s="68"/>
      <c r="AB27" s="68" t="s">
        <v>364</v>
      </c>
      <c r="AC27" s="68"/>
      <c r="AD27" s="68">
        <f>1151312.22+212045.63</f>
        <v>1363357.85</v>
      </c>
      <c r="AE27" s="68"/>
      <c r="AF27" s="40">
        <f t="shared" si="0"/>
        <v>136642.1499999999</v>
      </c>
      <c r="AG27" s="41">
        <f t="shared" si="1"/>
        <v>0</v>
      </c>
      <c r="AH27" s="70" t="s">
        <v>367</v>
      </c>
      <c r="AI27" s="70" t="s">
        <v>368</v>
      </c>
      <c r="AJ27" s="68" t="s">
        <v>369</v>
      </c>
      <c r="AK27" s="68" t="s">
        <v>370</v>
      </c>
      <c r="AL27" s="68">
        <f>405.6+17188.43+44736.12+228907.75+21681.95+224682.72+13461.26+227081.49+48+135448.29+1529.94+499.84+375+284.26+285894.77+42886.04+14583.03+799.04+170.46+111578.54+70041.91+8247.2+5753.28+212.6+338.59+4784+20004.5+3239.376+225</f>
        <v>1485088.986</v>
      </c>
      <c r="AM27" s="68">
        <f t="shared" si="2"/>
        <v>14911.013999999966</v>
      </c>
      <c r="AN27" s="119">
        <f t="shared" si="3"/>
        <v>0.9900593240000001</v>
      </c>
      <c r="AO27" s="113" t="s">
        <v>269</v>
      </c>
      <c r="AP27" s="114" t="s">
        <v>449</v>
      </c>
      <c r="AQ27" s="132" t="s">
        <v>450</v>
      </c>
      <c r="AR27" s="126" t="s">
        <v>429</v>
      </c>
    </row>
    <row r="28" spans="1:44" s="2" customFormat="1" ht="143.25" customHeight="1">
      <c r="A28" s="60" t="s">
        <v>130</v>
      </c>
      <c r="B28" s="32">
        <v>2013</v>
      </c>
      <c r="C28" s="103" t="s">
        <v>124</v>
      </c>
      <c r="D28" s="109"/>
      <c r="E28" s="95">
        <v>26</v>
      </c>
      <c r="F28" s="103"/>
      <c r="G28" s="68" t="s">
        <v>240</v>
      </c>
      <c r="H28" s="104" t="s">
        <v>146</v>
      </c>
      <c r="I28" s="13" t="s">
        <v>128</v>
      </c>
      <c r="J28" s="105" t="s">
        <v>131</v>
      </c>
      <c r="K28" s="106"/>
      <c r="L28" s="60"/>
      <c r="M28" s="60"/>
      <c r="N28" s="24" t="s">
        <v>464</v>
      </c>
      <c r="O28" s="107"/>
      <c r="P28" s="107"/>
      <c r="Q28" s="108" t="s">
        <v>123</v>
      </c>
      <c r="R28" s="107"/>
      <c r="S28" s="38">
        <v>250000</v>
      </c>
      <c r="T28" s="38">
        <f>SUM(S28-(S28*1.5%))</f>
        <v>246250</v>
      </c>
      <c r="U28" s="63" t="s">
        <v>156</v>
      </c>
      <c r="V28" s="69" t="s">
        <v>164</v>
      </c>
      <c r="W28" s="68"/>
      <c r="X28" s="101">
        <v>41397</v>
      </c>
      <c r="Y28" s="68"/>
      <c r="Z28" s="68"/>
      <c r="AA28" s="68"/>
      <c r="AB28" s="68" t="s">
        <v>165</v>
      </c>
      <c r="AC28" s="68"/>
      <c r="AD28" s="68">
        <v>156630.27</v>
      </c>
      <c r="AE28" s="68"/>
      <c r="AF28" s="40">
        <f t="shared" si="0"/>
        <v>89619.73000000001</v>
      </c>
      <c r="AG28" s="41">
        <f t="shared" si="1"/>
        <v>0</v>
      </c>
      <c r="AH28" s="70">
        <v>41565</v>
      </c>
      <c r="AI28" s="70">
        <v>41744</v>
      </c>
      <c r="AJ28" s="70">
        <v>41743</v>
      </c>
      <c r="AK28" s="70">
        <v>42353</v>
      </c>
      <c r="AL28" s="68">
        <f>2910.05+11298.16+5614.44+207.95+13821.79+65342.1+1255.35+608.25+76545.91+34.15+12100+8057.5+225+5614.44+110.22+860.71+2826.85+46.92</f>
        <v>207479.79</v>
      </c>
      <c r="AM28" s="68">
        <f t="shared" si="2"/>
        <v>38770.20999999999</v>
      </c>
      <c r="AN28" s="119">
        <f t="shared" si="3"/>
        <v>0.8425575228426396</v>
      </c>
      <c r="AO28" s="113" t="s">
        <v>155</v>
      </c>
      <c r="AP28" s="114" t="s">
        <v>356</v>
      </c>
      <c r="AQ28" s="132" t="s">
        <v>155</v>
      </c>
      <c r="AR28" s="114" t="s">
        <v>356</v>
      </c>
    </row>
    <row r="29" spans="1:44" s="2" customFormat="1" ht="143.25" customHeight="1">
      <c r="A29" s="60" t="s">
        <v>130</v>
      </c>
      <c r="B29" s="32">
        <v>2013</v>
      </c>
      <c r="C29" s="103" t="s">
        <v>124</v>
      </c>
      <c r="D29" s="109"/>
      <c r="E29" s="95">
        <v>27</v>
      </c>
      <c r="F29" s="103"/>
      <c r="G29" s="68" t="s">
        <v>264</v>
      </c>
      <c r="H29" s="104" t="s">
        <v>141</v>
      </c>
      <c r="I29" s="13" t="s">
        <v>44</v>
      </c>
      <c r="J29" s="105" t="s">
        <v>131</v>
      </c>
      <c r="K29" s="106"/>
      <c r="L29" s="60"/>
      <c r="M29" s="60"/>
      <c r="N29" s="24" t="s">
        <v>204</v>
      </c>
      <c r="O29" s="107"/>
      <c r="P29" s="107"/>
      <c r="Q29" s="108" t="s">
        <v>123</v>
      </c>
      <c r="R29" s="107"/>
      <c r="S29" s="38">
        <v>1100000</v>
      </c>
      <c r="T29" s="38">
        <f>SUM(S29-(S29*1.5%))</f>
        <v>1083500</v>
      </c>
      <c r="U29" s="63" t="s">
        <v>156</v>
      </c>
      <c r="V29" s="69" t="s">
        <v>251</v>
      </c>
      <c r="W29" s="68"/>
      <c r="X29" s="101" t="s">
        <v>312</v>
      </c>
      <c r="Y29" s="68"/>
      <c r="Z29" s="70" t="s">
        <v>322</v>
      </c>
      <c r="AA29" s="68" t="s">
        <v>323</v>
      </c>
      <c r="AB29" s="68" t="s">
        <v>391</v>
      </c>
      <c r="AC29" s="68"/>
      <c r="AD29" s="68">
        <v>660725.18</v>
      </c>
      <c r="AE29" s="68"/>
      <c r="AF29" s="40">
        <f t="shared" si="0"/>
        <v>422774.81999999995</v>
      </c>
      <c r="AG29" s="41">
        <f t="shared" si="1"/>
        <v>0</v>
      </c>
      <c r="AH29" s="70">
        <v>42396</v>
      </c>
      <c r="AI29" s="70">
        <v>42762</v>
      </c>
      <c r="AJ29" s="68"/>
      <c r="AK29" s="70"/>
      <c r="AL29" s="68">
        <f>833.33+10150.4+49+19081.48+38162.97+453.39+111166.4+186526.8+184428.98+9516+12065.08+8402.09+241.36+172856.86+9516+146.89+5075.2</f>
        <v>768672.2299999999</v>
      </c>
      <c r="AM29" s="68">
        <f t="shared" si="2"/>
        <v>314827.77000000014</v>
      </c>
      <c r="AN29" s="119">
        <f t="shared" si="3"/>
        <v>0.709434453161052</v>
      </c>
      <c r="AO29" s="130" t="s">
        <v>270</v>
      </c>
      <c r="AP29" s="131" t="s">
        <v>486</v>
      </c>
      <c r="AQ29" s="132" t="s">
        <v>451</v>
      </c>
      <c r="AR29" s="131" t="s">
        <v>486</v>
      </c>
    </row>
    <row r="30" spans="1:45" s="2" customFormat="1" ht="135.75" customHeight="1">
      <c r="A30" s="60" t="s">
        <v>130</v>
      </c>
      <c r="B30" s="60">
        <v>2013</v>
      </c>
      <c r="C30" s="103" t="s">
        <v>124</v>
      </c>
      <c r="D30" s="109"/>
      <c r="E30" s="100">
        <v>28</v>
      </c>
      <c r="F30" s="103"/>
      <c r="G30" s="68" t="s">
        <v>272</v>
      </c>
      <c r="H30" s="104" t="s">
        <v>166</v>
      </c>
      <c r="I30" s="13" t="s">
        <v>44</v>
      </c>
      <c r="J30" s="105" t="s">
        <v>131</v>
      </c>
      <c r="K30" s="110"/>
      <c r="L30" s="60"/>
      <c r="M30" s="60"/>
      <c r="N30" s="24" t="s">
        <v>273</v>
      </c>
      <c r="O30" s="107"/>
      <c r="P30" s="107"/>
      <c r="Q30" s="108" t="s">
        <v>123</v>
      </c>
      <c r="R30" s="107"/>
      <c r="S30" s="72">
        <v>1500000</v>
      </c>
      <c r="T30" s="72">
        <v>1500000</v>
      </c>
      <c r="U30" s="63" t="s">
        <v>156</v>
      </c>
      <c r="V30" s="69" t="s">
        <v>274</v>
      </c>
      <c r="W30" s="68"/>
      <c r="X30" s="70" t="s">
        <v>313</v>
      </c>
      <c r="Y30" s="70">
        <v>42304</v>
      </c>
      <c r="Z30" s="70" t="s">
        <v>306</v>
      </c>
      <c r="AA30" s="70" t="s">
        <v>307</v>
      </c>
      <c r="AB30" s="68" t="s">
        <v>376</v>
      </c>
      <c r="AC30" s="68"/>
      <c r="AD30" s="68">
        <v>1033071.94</v>
      </c>
      <c r="AE30" s="68"/>
      <c r="AF30" s="93">
        <f t="shared" si="0"/>
        <v>466928.06000000006</v>
      </c>
      <c r="AG30" s="94">
        <f t="shared" si="1"/>
        <v>0</v>
      </c>
      <c r="AH30" s="70">
        <v>42450</v>
      </c>
      <c r="AI30" s="70">
        <v>42849</v>
      </c>
      <c r="AJ30" s="70">
        <v>42949</v>
      </c>
      <c r="AK30" s="70">
        <v>43084</v>
      </c>
      <c r="AL30" s="68">
        <f>2125+4880+29.04+12395.16+2080+2080+2080+2080+2080+2080+44237.98+14445.28+30+168.68+49+19.6+160083.37+241428+1248+14947.73+127341.5+384.7+386642.3+40.6+90.3+107850.6+312.5+79.26+18+14947.73+26664.89+13796.93+29+15368.34</f>
        <v>1202133.4899999998</v>
      </c>
      <c r="AM30" s="68">
        <f t="shared" si="2"/>
        <v>297866.51000000024</v>
      </c>
      <c r="AN30" s="119">
        <f t="shared" si="3"/>
        <v>0.8014223266666665</v>
      </c>
      <c r="AO30" s="113" t="s">
        <v>278</v>
      </c>
      <c r="AP30" s="114" t="s">
        <v>356</v>
      </c>
      <c r="AQ30" s="132" t="s">
        <v>452</v>
      </c>
      <c r="AR30" s="114" t="s">
        <v>356</v>
      </c>
      <c r="AS30" s="112"/>
    </row>
    <row r="31" spans="1:44" s="2" customFormat="1" ht="160.5" customHeight="1">
      <c r="A31" s="60" t="s">
        <v>130</v>
      </c>
      <c r="B31" s="32">
        <v>2013</v>
      </c>
      <c r="C31" s="103" t="s">
        <v>124</v>
      </c>
      <c r="D31" s="109"/>
      <c r="E31" s="95">
        <v>29</v>
      </c>
      <c r="F31" s="103"/>
      <c r="G31" s="68" t="s">
        <v>258</v>
      </c>
      <c r="H31" s="104" t="s">
        <v>167</v>
      </c>
      <c r="I31" s="13" t="s">
        <v>128</v>
      </c>
      <c r="J31" s="105" t="s">
        <v>131</v>
      </c>
      <c r="K31" s="110"/>
      <c r="L31" s="60"/>
      <c r="M31" s="60"/>
      <c r="N31" s="24" t="s">
        <v>205</v>
      </c>
      <c r="O31" s="107"/>
      <c r="P31" s="107"/>
      <c r="Q31" s="108" t="s">
        <v>123</v>
      </c>
      <c r="R31" s="107"/>
      <c r="S31" s="72">
        <v>300000</v>
      </c>
      <c r="T31" s="72">
        <v>300000</v>
      </c>
      <c r="U31" s="63" t="s">
        <v>156</v>
      </c>
      <c r="V31" s="69" t="s">
        <v>259</v>
      </c>
      <c r="W31" s="68"/>
      <c r="X31" s="101" t="s">
        <v>465</v>
      </c>
      <c r="Y31" s="68"/>
      <c r="Z31" s="68" t="s">
        <v>324</v>
      </c>
      <c r="AA31" s="68" t="s">
        <v>325</v>
      </c>
      <c r="AB31" s="68" t="s">
        <v>424</v>
      </c>
      <c r="AC31" s="68"/>
      <c r="AD31" s="68">
        <v>218805.92</v>
      </c>
      <c r="AE31" s="68"/>
      <c r="AF31" s="93">
        <f t="shared" si="0"/>
        <v>81194.07999999999</v>
      </c>
      <c r="AG31" s="94">
        <f t="shared" si="1"/>
        <v>0</v>
      </c>
      <c r="AH31" s="70">
        <v>42419</v>
      </c>
      <c r="AI31" s="70">
        <v>42598</v>
      </c>
      <c r="AJ31" s="70">
        <v>43213</v>
      </c>
      <c r="AK31" s="70">
        <v>43227</v>
      </c>
      <c r="AL31" s="68">
        <f>4860.77+151.2+2806+2318+14591.2+91.5+85690+253.76+215.81+211.28+94820+76.92+8749.39+35994.2+23005.24+973.17+2663.11+1611.38+1088.44+2667.2+1489.4+127.5</f>
        <v>284455.47000000003</v>
      </c>
      <c r="AM31" s="68">
        <f t="shared" si="2"/>
        <v>15544.52999999997</v>
      </c>
      <c r="AN31" s="119">
        <f t="shared" si="3"/>
        <v>0.9481849000000001</v>
      </c>
      <c r="AO31" s="113" t="s">
        <v>353</v>
      </c>
      <c r="AP31" s="114" t="s">
        <v>453</v>
      </c>
      <c r="AQ31" s="132" t="s">
        <v>454</v>
      </c>
      <c r="AR31" s="114" t="s">
        <v>453</v>
      </c>
    </row>
    <row r="32" spans="1:44" s="2" customFormat="1" ht="118.5" customHeight="1">
      <c r="A32" s="60" t="s">
        <v>130</v>
      </c>
      <c r="B32" s="32">
        <v>2013</v>
      </c>
      <c r="C32" s="103" t="s">
        <v>124</v>
      </c>
      <c r="D32" s="109"/>
      <c r="E32" s="95">
        <v>30</v>
      </c>
      <c r="F32" s="103"/>
      <c r="G32" s="68" t="s">
        <v>470</v>
      </c>
      <c r="H32" s="104" t="s">
        <v>168</v>
      </c>
      <c r="I32" s="13" t="s">
        <v>44</v>
      </c>
      <c r="J32" s="105" t="s">
        <v>131</v>
      </c>
      <c r="K32" s="106"/>
      <c r="L32" s="60"/>
      <c r="M32" s="60"/>
      <c r="N32" s="24" t="s">
        <v>206</v>
      </c>
      <c r="O32" s="107"/>
      <c r="P32" s="107"/>
      <c r="Q32" s="108" t="s">
        <v>123</v>
      </c>
      <c r="R32" s="107"/>
      <c r="S32" s="38">
        <v>300000</v>
      </c>
      <c r="T32" s="38">
        <v>300000</v>
      </c>
      <c r="U32" s="63" t="s">
        <v>156</v>
      </c>
      <c r="V32" s="69">
        <v>5456047869</v>
      </c>
      <c r="W32" s="68"/>
      <c r="X32" s="70">
        <v>41396</v>
      </c>
      <c r="Y32" s="68"/>
      <c r="Z32" s="68"/>
      <c r="AA32" s="68"/>
      <c r="AB32" s="68" t="s">
        <v>389</v>
      </c>
      <c r="AC32" s="68"/>
      <c r="AD32" s="68">
        <v>291361.17</v>
      </c>
      <c r="AE32" s="68"/>
      <c r="AF32" s="40">
        <f t="shared" si="0"/>
        <v>8638.830000000016</v>
      </c>
      <c r="AG32" s="41">
        <f t="shared" si="1"/>
        <v>0</v>
      </c>
      <c r="AH32" s="70">
        <v>41589</v>
      </c>
      <c r="AI32" s="70">
        <v>41814</v>
      </c>
      <c r="AJ32" s="70">
        <v>41810</v>
      </c>
      <c r="AK32" s="70">
        <v>41948</v>
      </c>
      <c r="AL32" s="68">
        <f>143479.77+69481.24+78400.17+5744.86</f>
        <v>297106.04</v>
      </c>
      <c r="AM32" s="68">
        <f t="shared" si="2"/>
        <v>2893.960000000021</v>
      </c>
      <c r="AN32" s="119">
        <f t="shared" si="3"/>
        <v>0.9903534666666666</v>
      </c>
      <c r="AO32" s="113" t="s">
        <v>147</v>
      </c>
      <c r="AP32" s="114" t="s">
        <v>247</v>
      </c>
      <c r="AQ32" s="132" t="s">
        <v>147</v>
      </c>
      <c r="AR32" s="114" t="s">
        <v>247</v>
      </c>
    </row>
    <row r="33" spans="1:44" s="2" customFormat="1" ht="118.5" customHeight="1">
      <c r="A33" s="60" t="s">
        <v>130</v>
      </c>
      <c r="B33" s="32">
        <v>2013</v>
      </c>
      <c r="C33" s="103" t="s">
        <v>124</v>
      </c>
      <c r="D33" s="109"/>
      <c r="E33" s="95">
        <v>31</v>
      </c>
      <c r="F33" s="103"/>
      <c r="G33" s="68" t="s">
        <v>253</v>
      </c>
      <c r="H33" s="104" t="s">
        <v>121</v>
      </c>
      <c r="I33" s="13" t="s">
        <v>44</v>
      </c>
      <c r="J33" s="105" t="s">
        <v>131</v>
      </c>
      <c r="K33" s="106"/>
      <c r="L33" s="60"/>
      <c r="M33" s="60"/>
      <c r="N33" s="24" t="s">
        <v>207</v>
      </c>
      <c r="O33" s="107"/>
      <c r="P33" s="107"/>
      <c r="Q33" s="108" t="s">
        <v>123</v>
      </c>
      <c r="R33" s="107"/>
      <c r="S33" s="38">
        <v>400000</v>
      </c>
      <c r="T33" s="38">
        <v>400000</v>
      </c>
      <c r="U33" s="63" t="s">
        <v>156</v>
      </c>
      <c r="V33" s="69" t="s">
        <v>254</v>
      </c>
      <c r="W33" s="68"/>
      <c r="X33" s="70">
        <v>41807</v>
      </c>
      <c r="Y33" s="68"/>
      <c r="Z33" s="68"/>
      <c r="AA33" s="68"/>
      <c r="AB33" s="68" t="s">
        <v>354</v>
      </c>
      <c r="AC33" s="68"/>
      <c r="AD33" s="68">
        <v>226264.59</v>
      </c>
      <c r="AE33" s="68"/>
      <c r="AF33" s="40">
        <f t="shared" si="0"/>
        <v>173735.41</v>
      </c>
      <c r="AG33" s="41">
        <f t="shared" si="1"/>
        <v>0</v>
      </c>
      <c r="AH33" s="70">
        <v>42334</v>
      </c>
      <c r="AI33" s="70">
        <v>42719</v>
      </c>
      <c r="AJ33" s="70">
        <v>42719</v>
      </c>
      <c r="AK33" s="70">
        <v>42768</v>
      </c>
      <c r="AL33" s="68">
        <f>133+8309.88+5823.79+113189.22+633.88+100037.66+56695.12+317.35+303.7+302.25+389.1+10858.39+18649.99+21325.6+33516.5+2690.12+1268.8+1356.39+3419.85+13365+6539.12+872.41</f>
        <v>399997.1199999999</v>
      </c>
      <c r="AM33" s="68">
        <f t="shared" si="2"/>
        <v>2.880000000121072</v>
      </c>
      <c r="AN33" s="119">
        <f t="shared" si="3"/>
        <v>0.9999927999999997</v>
      </c>
      <c r="AO33" s="113" t="s">
        <v>220</v>
      </c>
      <c r="AP33" s="114" t="s">
        <v>247</v>
      </c>
      <c r="AQ33" s="132" t="s">
        <v>220</v>
      </c>
      <c r="AR33" s="114" t="s">
        <v>247</v>
      </c>
    </row>
    <row r="34" spans="1:44" s="2" customFormat="1" ht="138" customHeight="1">
      <c r="A34" s="60" t="s">
        <v>130</v>
      </c>
      <c r="B34" s="32">
        <v>2013</v>
      </c>
      <c r="C34" s="103" t="s">
        <v>124</v>
      </c>
      <c r="D34" s="109"/>
      <c r="E34" s="95">
        <v>32</v>
      </c>
      <c r="F34" s="103"/>
      <c r="G34" s="68" t="s">
        <v>468</v>
      </c>
      <c r="H34" s="104" t="s">
        <v>169</v>
      </c>
      <c r="I34" s="13" t="s">
        <v>44</v>
      </c>
      <c r="J34" s="105" t="s">
        <v>131</v>
      </c>
      <c r="K34" s="106"/>
      <c r="L34" s="60"/>
      <c r="M34" s="60"/>
      <c r="N34" s="24" t="s">
        <v>208</v>
      </c>
      <c r="O34" s="107"/>
      <c r="P34" s="107"/>
      <c r="Q34" s="108" t="s">
        <v>123</v>
      </c>
      <c r="R34" s="107"/>
      <c r="S34" s="38">
        <v>700000</v>
      </c>
      <c r="T34" s="38">
        <f>SUM(S34-(S34*1.5%))</f>
        <v>689500</v>
      </c>
      <c r="U34" s="63" t="s">
        <v>156</v>
      </c>
      <c r="V34" s="69" t="s">
        <v>310</v>
      </c>
      <c r="W34" s="68"/>
      <c r="X34" s="70">
        <v>41807</v>
      </c>
      <c r="Y34" s="68"/>
      <c r="Z34" s="68" t="s">
        <v>326</v>
      </c>
      <c r="AA34" s="68" t="s">
        <v>327</v>
      </c>
      <c r="AB34" s="68" t="s">
        <v>271</v>
      </c>
      <c r="AC34" s="68"/>
      <c r="AD34" s="68">
        <v>421208.69</v>
      </c>
      <c r="AE34" s="68"/>
      <c r="AF34" s="93">
        <f t="shared" si="0"/>
        <v>268291.31</v>
      </c>
      <c r="AG34" s="94">
        <f t="shared" si="1"/>
        <v>0</v>
      </c>
      <c r="AH34" s="70">
        <v>42530</v>
      </c>
      <c r="AI34" s="70">
        <v>43116</v>
      </c>
      <c r="AJ34" s="70">
        <v>43194</v>
      </c>
      <c r="AK34" s="70">
        <v>43216</v>
      </c>
      <c r="AL34" s="68">
        <f>70.7+4160+188.08+203738.7+48848.8+43+43+71003.9+210016.8+22255.18+27063.5+51+81.2+6435.77</f>
        <v>593999.63</v>
      </c>
      <c r="AM34" s="68">
        <f t="shared" si="2"/>
        <v>95500.37</v>
      </c>
      <c r="AN34" s="119">
        <f t="shared" si="3"/>
        <v>0.8614932994923858</v>
      </c>
      <c r="AO34" s="113" t="s">
        <v>152</v>
      </c>
      <c r="AP34" s="114" t="s">
        <v>247</v>
      </c>
      <c r="AQ34" s="132" t="s">
        <v>152</v>
      </c>
      <c r="AR34" s="114" t="s">
        <v>247</v>
      </c>
    </row>
    <row r="35" spans="1:44" s="2" customFormat="1" ht="142.5" customHeight="1">
      <c r="A35" s="60" t="s">
        <v>130</v>
      </c>
      <c r="B35" s="60">
        <v>2013</v>
      </c>
      <c r="C35" s="103" t="s">
        <v>124</v>
      </c>
      <c r="D35" s="109"/>
      <c r="E35" s="95">
        <v>33</v>
      </c>
      <c r="F35" s="103"/>
      <c r="G35" s="68" t="s">
        <v>275</v>
      </c>
      <c r="H35" s="104" t="s">
        <v>170</v>
      </c>
      <c r="I35" s="13" t="s">
        <v>44</v>
      </c>
      <c r="J35" s="105" t="s">
        <v>131</v>
      </c>
      <c r="K35" s="110"/>
      <c r="L35" s="60"/>
      <c r="M35" s="60"/>
      <c r="N35" s="24" t="s">
        <v>276</v>
      </c>
      <c r="O35" s="107"/>
      <c r="P35" s="107"/>
      <c r="Q35" s="108" t="s">
        <v>123</v>
      </c>
      <c r="R35" s="107"/>
      <c r="S35" s="72">
        <v>1100000</v>
      </c>
      <c r="T35" s="72">
        <v>1100000</v>
      </c>
      <c r="U35" s="63" t="s">
        <v>156</v>
      </c>
      <c r="V35" s="69" t="s">
        <v>277</v>
      </c>
      <c r="W35" s="68"/>
      <c r="X35" s="70" t="s">
        <v>459</v>
      </c>
      <c r="Y35" s="68"/>
      <c r="Z35" s="68" t="s">
        <v>328</v>
      </c>
      <c r="AA35" s="68" t="s">
        <v>329</v>
      </c>
      <c r="AB35" s="68" t="s">
        <v>430</v>
      </c>
      <c r="AC35" s="68"/>
      <c r="AD35" s="68">
        <v>683103.52</v>
      </c>
      <c r="AE35" s="68"/>
      <c r="AF35" s="93">
        <f t="shared" si="0"/>
        <v>416896.48</v>
      </c>
      <c r="AG35" s="94">
        <f t="shared" si="1"/>
        <v>0</v>
      </c>
      <c r="AH35" s="70">
        <v>42459</v>
      </c>
      <c r="AI35" s="70">
        <v>42998</v>
      </c>
      <c r="AJ35" s="70">
        <v>43433</v>
      </c>
      <c r="AK35" s="70">
        <v>43745</v>
      </c>
      <c r="AL35" s="68">
        <f>4160+2080+2080+15264.93+15689.2+8784+110888.95+17.4+108329.65+129125.76+495.73+13280.86+16.24+160361.17+97978.61+71009.26+236.82+204.15+4674.17+3892.73+1062.64+3405.49+7469.17+6968+38162.97+3379.34+1575</f>
        <v>810592.24</v>
      </c>
      <c r="AM35" s="68">
        <f t="shared" si="2"/>
        <v>289407.76</v>
      </c>
      <c r="AN35" s="119">
        <f aca="true" t="shared" si="5" ref="AN35:AN51">(AL35/T35)</f>
        <v>0.7369020363636364</v>
      </c>
      <c r="AO35" s="113" t="s">
        <v>487</v>
      </c>
      <c r="AP35" s="114" t="s">
        <v>247</v>
      </c>
      <c r="AQ35" s="132" t="s">
        <v>454</v>
      </c>
      <c r="AR35" s="114" t="s">
        <v>247</v>
      </c>
    </row>
    <row r="36" spans="1:45" s="112" customFormat="1" ht="165.75" customHeight="1">
      <c r="A36" s="60" t="s">
        <v>130</v>
      </c>
      <c r="B36" s="60">
        <v>2013</v>
      </c>
      <c r="C36" s="103" t="s">
        <v>124</v>
      </c>
      <c r="D36" s="109"/>
      <c r="E36" s="95">
        <v>34</v>
      </c>
      <c r="F36" s="103"/>
      <c r="G36" s="68" t="s">
        <v>255</v>
      </c>
      <c r="H36" s="104" t="s">
        <v>171</v>
      </c>
      <c r="I36" s="13" t="s">
        <v>44</v>
      </c>
      <c r="J36" s="105" t="s">
        <v>131</v>
      </c>
      <c r="K36" s="110"/>
      <c r="L36" s="60"/>
      <c r="M36" s="60"/>
      <c r="N36" s="24" t="s">
        <v>260</v>
      </c>
      <c r="O36" s="111"/>
      <c r="P36" s="111"/>
      <c r="Q36" s="108" t="s">
        <v>123</v>
      </c>
      <c r="R36" s="111"/>
      <c r="S36" s="72">
        <v>600000</v>
      </c>
      <c r="T36" s="72">
        <f>SUM(S36-(S36*1.5%))</f>
        <v>591000</v>
      </c>
      <c r="U36" s="63" t="s">
        <v>156</v>
      </c>
      <c r="V36" s="69" t="s">
        <v>256</v>
      </c>
      <c r="W36" s="68"/>
      <c r="X36" s="70" t="s">
        <v>462</v>
      </c>
      <c r="Y36" s="68"/>
      <c r="Z36" s="68" t="s">
        <v>330</v>
      </c>
      <c r="AA36" s="68" t="s">
        <v>331</v>
      </c>
      <c r="AB36" s="68" t="s">
        <v>349</v>
      </c>
      <c r="AC36" s="68"/>
      <c r="AD36" s="68">
        <f>446161.97+(446161.97*10%)</f>
        <v>490778.16699999996</v>
      </c>
      <c r="AE36" s="68"/>
      <c r="AF36" s="93">
        <f t="shared" si="0"/>
        <v>100221.83300000004</v>
      </c>
      <c r="AG36" s="94">
        <f t="shared" si="1"/>
        <v>0</v>
      </c>
      <c r="AH36" s="70">
        <v>42401</v>
      </c>
      <c r="AI36" s="70">
        <v>42945</v>
      </c>
      <c r="AJ36" s="70">
        <v>43124</v>
      </c>
      <c r="AK36" s="70">
        <v>43139</v>
      </c>
      <c r="AL36" s="68">
        <f>9672.3+2753.48+112482.96+110302.48+91333.25+110863.18+14000+147.69+19058+171.12+60770.72+4613.07+57.2+115.75+5590.05+14508.47+700+1470.26+127.5</f>
        <v>558737.4799999999</v>
      </c>
      <c r="AM36" s="68">
        <f t="shared" si="2"/>
        <v>32262.520000000135</v>
      </c>
      <c r="AN36" s="119">
        <f t="shared" si="5"/>
        <v>0.9454102876480539</v>
      </c>
      <c r="AO36" s="113" t="s">
        <v>488</v>
      </c>
      <c r="AP36" s="114" t="s">
        <v>247</v>
      </c>
      <c r="AQ36" s="132" t="s">
        <v>454</v>
      </c>
      <c r="AR36" s="114" t="s">
        <v>247</v>
      </c>
      <c r="AS36" s="2"/>
    </row>
    <row r="37" spans="1:44" s="2" customFormat="1" ht="163.5" customHeight="1">
      <c r="A37" s="60" t="s">
        <v>130</v>
      </c>
      <c r="B37" s="32">
        <v>2013</v>
      </c>
      <c r="C37" s="103" t="s">
        <v>124</v>
      </c>
      <c r="D37" s="109"/>
      <c r="E37" s="95">
        <v>35</v>
      </c>
      <c r="F37" s="103"/>
      <c r="G37" s="68" t="s">
        <v>266</v>
      </c>
      <c r="H37" s="104" t="s">
        <v>351</v>
      </c>
      <c r="I37" s="13" t="s">
        <v>44</v>
      </c>
      <c r="J37" s="105" t="s">
        <v>131</v>
      </c>
      <c r="K37" s="106"/>
      <c r="L37" s="60"/>
      <c r="M37" s="60"/>
      <c r="N37" s="24" t="s">
        <v>350</v>
      </c>
      <c r="O37" s="107"/>
      <c r="P37" s="107"/>
      <c r="Q37" s="108" t="s">
        <v>123</v>
      </c>
      <c r="R37" s="107"/>
      <c r="S37" s="38">
        <v>1000000</v>
      </c>
      <c r="T37" s="38">
        <f>SUM(S37-(S37*1.5%))</f>
        <v>985000</v>
      </c>
      <c r="U37" s="63" t="s">
        <v>156</v>
      </c>
      <c r="V37" s="69" t="s">
        <v>265</v>
      </c>
      <c r="W37" s="68"/>
      <c r="X37" s="70">
        <v>41807</v>
      </c>
      <c r="Y37" s="68"/>
      <c r="Z37" s="68" t="s">
        <v>332</v>
      </c>
      <c r="AA37" s="68" t="s">
        <v>333</v>
      </c>
      <c r="AB37" s="68" t="s">
        <v>352</v>
      </c>
      <c r="AD37" s="68">
        <f>721075.05+(721075.05*10%)</f>
        <v>793182.555</v>
      </c>
      <c r="AE37" s="68"/>
      <c r="AF37" s="40">
        <f t="shared" si="0"/>
        <v>191817.44499999995</v>
      </c>
      <c r="AG37" s="41">
        <f t="shared" si="1"/>
        <v>0</v>
      </c>
      <c r="AH37" s="70">
        <v>42311</v>
      </c>
      <c r="AI37" s="70">
        <v>42811</v>
      </c>
      <c r="AJ37" s="70">
        <v>42803</v>
      </c>
      <c r="AK37" s="70">
        <v>42803</v>
      </c>
      <c r="AL37" s="68">
        <f>44+33550+46945.6+28962.8+277504.16+303174.28+72.3+212503.38+28328.63+10791.24</f>
        <v>941876.3900000001</v>
      </c>
      <c r="AM37" s="68">
        <f t="shared" si="2"/>
        <v>43123.60999999987</v>
      </c>
      <c r="AN37" s="119">
        <f t="shared" si="5"/>
        <v>0.956219685279188</v>
      </c>
      <c r="AO37" s="113" t="s">
        <v>149</v>
      </c>
      <c r="AP37" s="114" t="s">
        <v>504</v>
      </c>
      <c r="AQ37" s="132" t="s">
        <v>489</v>
      </c>
      <c r="AR37" s="114" t="s">
        <v>247</v>
      </c>
    </row>
    <row r="38" spans="1:44" s="2" customFormat="1" ht="176.25" customHeight="1">
      <c r="A38" s="60" t="s">
        <v>130</v>
      </c>
      <c r="B38" s="32">
        <v>2013</v>
      </c>
      <c r="C38" s="103" t="s">
        <v>124</v>
      </c>
      <c r="D38" s="109"/>
      <c r="E38" s="95">
        <v>36</v>
      </c>
      <c r="F38" s="103"/>
      <c r="G38" s="68" t="s">
        <v>471</v>
      </c>
      <c r="H38" s="104" t="s">
        <v>172</v>
      </c>
      <c r="I38" s="13" t="s">
        <v>44</v>
      </c>
      <c r="J38" s="105" t="s">
        <v>131</v>
      </c>
      <c r="K38" s="106"/>
      <c r="L38" s="60"/>
      <c r="M38" s="60"/>
      <c r="N38" s="24" t="s">
        <v>209</v>
      </c>
      <c r="O38" s="107"/>
      <c r="P38" s="107"/>
      <c r="Q38" s="108" t="s">
        <v>123</v>
      </c>
      <c r="R38" s="107"/>
      <c r="S38" s="38">
        <v>900000</v>
      </c>
      <c r="T38" s="38">
        <f>SUM(S38-(S38*1.5%))</f>
        <v>886500</v>
      </c>
      <c r="U38" s="63" t="s">
        <v>156</v>
      </c>
      <c r="V38" s="69"/>
      <c r="W38" s="68"/>
      <c r="X38" s="70" t="s">
        <v>420</v>
      </c>
      <c r="Y38" s="68"/>
      <c r="Z38" s="68"/>
      <c r="AA38" s="68"/>
      <c r="AB38" s="68"/>
      <c r="AC38" s="68"/>
      <c r="AD38" s="68"/>
      <c r="AE38" s="68"/>
      <c r="AF38" s="40">
        <f t="shared" si="0"/>
        <v>886500</v>
      </c>
      <c r="AG38" s="41">
        <f t="shared" si="1"/>
        <v>0</v>
      </c>
      <c r="AH38" s="70"/>
      <c r="AI38" s="70"/>
      <c r="AJ38" s="68"/>
      <c r="AK38" s="68"/>
      <c r="AL38" s="68">
        <f>7964.89+32761.68</f>
        <v>40726.57</v>
      </c>
      <c r="AM38" s="68">
        <f t="shared" si="2"/>
        <v>845773.43</v>
      </c>
      <c r="AN38" s="119">
        <f t="shared" si="5"/>
        <v>0.04594085730400451</v>
      </c>
      <c r="AO38" s="130" t="s">
        <v>490</v>
      </c>
      <c r="AP38" s="131" t="s">
        <v>491</v>
      </c>
      <c r="AQ38" s="132" t="s">
        <v>512</v>
      </c>
      <c r="AR38" s="131" t="s">
        <v>491</v>
      </c>
    </row>
    <row r="39" spans="1:44" s="2" customFormat="1" ht="249" customHeight="1">
      <c r="A39" s="60" t="s">
        <v>130</v>
      </c>
      <c r="B39" s="32">
        <v>2013</v>
      </c>
      <c r="C39" s="103" t="s">
        <v>124</v>
      </c>
      <c r="D39" s="109"/>
      <c r="E39" s="95">
        <v>37</v>
      </c>
      <c r="F39" s="103"/>
      <c r="G39" s="68" t="s">
        <v>248</v>
      </c>
      <c r="H39" s="104" t="s">
        <v>173</v>
      </c>
      <c r="I39" s="13" t="s">
        <v>44</v>
      </c>
      <c r="J39" s="105" t="s">
        <v>131</v>
      </c>
      <c r="K39" s="106"/>
      <c r="L39" s="60"/>
      <c r="M39" s="60"/>
      <c r="N39" s="24" t="s">
        <v>210</v>
      </c>
      <c r="O39" s="107"/>
      <c r="P39" s="107"/>
      <c r="Q39" s="108" t="s">
        <v>123</v>
      </c>
      <c r="R39" s="107"/>
      <c r="S39" s="38">
        <v>300000</v>
      </c>
      <c r="T39" s="38">
        <v>300000</v>
      </c>
      <c r="U39" s="63" t="s">
        <v>156</v>
      </c>
      <c r="V39" s="69" t="s">
        <v>297</v>
      </c>
      <c r="W39" s="68"/>
      <c r="X39" s="101">
        <v>41807</v>
      </c>
      <c r="Y39" s="68"/>
      <c r="Z39" s="68"/>
      <c r="AA39" s="68"/>
      <c r="AB39" s="68" t="s">
        <v>388</v>
      </c>
      <c r="AC39" s="68"/>
      <c r="AD39" s="68">
        <f>154367.62+62787.51</f>
        <v>217155.13</v>
      </c>
      <c r="AE39" s="68"/>
      <c r="AF39" s="93">
        <f t="shared" si="0"/>
        <v>82844.87</v>
      </c>
      <c r="AG39" s="94">
        <f t="shared" si="1"/>
        <v>0</v>
      </c>
      <c r="AH39" s="70" t="s">
        <v>294</v>
      </c>
      <c r="AI39" s="70" t="s">
        <v>295</v>
      </c>
      <c r="AJ39" s="70" t="s">
        <v>296</v>
      </c>
      <c r="AK39" s="70" t="s">
        <v>365</v>
      </c>
      <c r="AL39" s="68">
        <f>83.2+74.2+88383.36+7612.8+240+29686.99+86.8+30+22645.32+1248+65212.42+6969.52+771.84+15562.55+10455.2+26623.87+3158.4+114.62+14582.32+4860.77+202.5</f>
        <v>298604.68000000005</v>
      </c>
      <c r="AM39" s="68">
        <f t="shared" si="2"/>
        <v>1395.3199999999488</v>
      </c>
      <c r="AN39" s="119">
        <f t="shared" si="5"/>
        <v>0.9953489333333335</v>
      </c>
      <c r="AO39" s="113" t="s">
        <v>148</v>
      </c>
      <c r="AP39" s="114" t="s">
        <v>247</v>
      </c>
      <c r="AQ39" s="132" t="s">
        <v>148</v>
      </c>
      <c r="AR39" s="114" t="s">
        <v>247</v>
      </c>
    </row>
    <row r="40" spans="1:44" s="2" customFormat="1" ht="127.5" customHeight="1">
      <c r="A40" s="60" t="s">
        <v>130</v>
      </c>
      <c r="B40" s="60">
        <v>2013</v>
      </c>
      <c r="C40" s="103" t="s">
        <v>124</v>
      </c>
      <c r="D40" s="109" t="s">
        <v>425</v>
      </c>
      <c r="E40" s="95">
        <v>38</v>
      </c>
      <c r="F40" s="103"/>
      <c r="G40" s="68" t="s">
        <v>298</v>
      </c>
      <c r="H40" s="104" t="s">
        <v>174</v>
      </c>
      <c r="I40" s="13" t="s">
        <v>44</v>
      </c>
      <c r="J40" s="105" t="s">
        <v>131</v>
      </c>
      <c r="K40" s="110"/>
      <c r="L40" s="60"/>
      <c r="M40" s="60"/>
      <c r="N40" s="24" t="s">
        <v>426</v>
      </c>
      <c r="O40" s="107"/>
      <c r="P40" s="107"/>
      <c r="Q40" s="108" t="s">
        <v>123</v>
      </c>
      <c r="R40" s="107"/>
      <c r="S40" s="72">
        <v>1400000</v>
      </c>
      <c r="T40" s="72">
        <f>SUM(S40-(S40*1.5%))</f>
        <v>1379000</v>
      </c>
      <c r="U40" s="63" t="s">
        <v>156</v>
      </c>
      <c r="V40" s="69" t="s">
        <v>299</v>
      </c>
      <c r="W40" s="68"/>
      <c r="X40" s="70" t="s">
        <v>408</v>
      </c>
      <c r="Y40" s="68"/>
      <c r="Z40" s="68" t="s">
        <v>334</v>
      </c>
      <c r="AA40" s="68" t="s">
        <v>335</v>
      </c>
      <c r="AB40" s="68" t="s">
        <v>427</v>
      </c>
      <c r="AC40" s="68"/>
      <c r="AD40" s="68">
        <v>1002232.57</v>
      </c>
      <c r="AE40" s="68"/>
      <c r="AF40" s="93">
        <f t="shared" si="0"/>
        <v>376767.43000000005</v>
      </c>
      <c r="AG40" s="94">
        <f t="shared" si="1"/>
        <v>0</v>
      </c>
      <c r="AH40" s="70">
        <v>42478</v>
      </c>
      <c r="AI40" s="70">
        <v>43018</v>
      </c>
      <c r="AJ40" s="70">
        <v>43403</v>
      </c>
      <c r="AK40" s="70">
        <v>43493</v>
      </c>
      <c r="AL40" s="68">
        <f>4160+2080+2080+41236+43900.48+248180.7+226+427+24633.75+247038.98+298.26+36.27+300628.78+201295.37+194+12688+111.5+5010.78+14832.97+11945.75+18614.33</f>
        <v>1179618.9200000002</v>
      </c>
      <c r="AM40" s="68">
        <f t="shared" si="2"/>
        <v>199381.07999999984</v>
      </c>
      <c r="AN40" s="125">
        <f t="shared" si="5"/>
        <v>0.8554161856417695</v>
      </c>
      <c r="AO40" s="113" t="s">
        <v>407</v>
      </c>
      <c r="AP40" s="114" t="s">
        <v>247</v>
      </c>
      <c r="AQ40" s="132" t="s">
        <v>445</v>
      </c>
      <c r="AR40" s="114" t="s">
        <v>247</v>
      </c>
    </row>
    <row r="41" spans="1:44" s="2" customFormat="1" ht="185.25" customHeight="1">
      <c r="A41" s="60" t="s">
        <v>130</v>
      </c>
      <c r="B41" s="32">
        <v>2013</v>
      </c>
      <c r="C41" s="103" t="s">
        <v>124</v>
      </c>
      <c r="D41" s="109"/>
      <c r="E41" s="95">
        <v>39</v>
      </c>
      <c r="F41" s="103"/>
      <c r="G41" s="68" t="s">
        <v>267</v>
      </c>
      <c r="H41" s="104" t="s">
        <v>175</v>
      </c>
      <c r="I41" s="13" t="s">
        <v>44</v>
      </c>
      <c r="J41" s="105" t="s">
        <v>131</v>
      </c>
      <c r="K41" s="106"/>
      <c r="L41" s="60"/>
      <c r="M41" s="60"/>
      <c r="N41" s="24" t="s">
        <v>211</v>
      </c>
      <c r="O41" s="107"/>
      <c r="P41" s="107"/>
      <c r="Q41" s="108" t="s">
        <v>123</v>
      </c>
      <c r="R41" s="107"/>
      <c r="S41" s="38">
        <v>300000</v>
      </c>
      <c r="T41" s="38">
        <v>300000</v>
      </c>
      <c r="U41" s="63" t="s">
        <v>156</v>
      </c>
      <c r="V41" s="69" t="s">
        <v>268</v>
      </c>
      <c r="W41" s="68"/>
      <c r="X41" s="101" t="s">
        <v>374</v>
      </c>
      <c r="Y41" s="68"/>
      <c r="Z41" s="68" t="s">
        <v>336</v>
      </c>
      <c r="AA41" s="68" t="s">
        <v>337</v>
      </c>
      <c r="AB41" s="68" t="s">
        <v>392</v>
      </c>
      <c r="AC41" s="68"/>
      <c r="AD41" s="68">
        <v>257321.32</v>
      </c>
      <c r="AE41" s="68"/>
      <c r="AF41" s="93">
        <f t="shared" si="0"/>
        <v>42678.67999999999</v>
      </c>
      <c r="AG41" s="94">
        <f t="shared" si="1"/>
        <v>0</v>
      </c>
      <c r="AH41" s="70">
        <v>42500</v>
      </c>
      <c r="AI41" s="70">
        <v>42776</v>
      </c>
      <c r="AJ41" s="70">
        <v>43013</v>
      </c>
      <c r="AK41" s="70">
        <v>43136</v>
      </c>
      <c r="AL41" s="68">
        <f>88410.92+4230.96+7232.16+442.44+47.56+535.24+88777.8+8881.6+11419.2+78833.33+221.68+1286.54+1006.16+1218.05+1077+3537</f>
        <v>297157.63999999996</v>
      </c>
      <c r="AM41" s="68">
        <f t="shared" si="2"/>
        <v>2842.3600000000442</v>
      </c>
      <c r="AN41" s="119">
        <f t="shared" si="5"/>
        <v>0.9905254666666665</v>
      </c>
      <c r="AO41" s="113" t="s">
        <v>492</v>
      </c>
      <c r="AP41" s="114" t="s">
        <v>418</v>
      </c>
      <c r="AQ41" s="132" t="s">
        <v>444</v>
      </c>
      <c r="AR41" s="114" t="s">
        <v>418</v>
      </c>
    </row>
    <row r="42" spans="1:44" s="2" customFormat="1" ht="158.25" customHeight="1">
      <c r="A42" s="60" t="s">
        <v>130</v>
      </c>
      <c r="B42" s="32">
        <v>2013</v>
      </c>
      <c r="C42" s="103" t="s">
        <v>124</v>
      </c>
      <c r="D42" s="109"/>
      <c r="E42" s="95">
        <v>40</v>
      </c>
      <c r="F42" s="103"/>
      <c r="G42" s="68" t="s">
        <v>300</v>
      </c>
      <c r="H42" s="104" t="s">
        <v>176</v>
      </c>
      <c r="I42" s="13" t="s">
        <v>44</v>
      </c>
      <c r="J42" s="105" t="s">
        <v>131</v>
      </c>
      <c r="K42" s="106"/>
      <c r="L42" s="60"/>
      <c r="M42" s="60"/>
      <c r="N42" s="24" t="s">
        <v>212</v>
      </c>
      <c r="O42" s="107"/>
      <c r="P42" s="107"/>
      <c r="Q42" s="108" t="s">
        <v>123</v>
      </c>
      <c r="R42" s="107"/>
      <c r="S42" s="38">
        <v>800000</v>
      </c>
      <c r="T42" s="38">
        <v>800000</v>
      </c>
      <c r="U42" s="63" t="s">
        <v>156</v>
      </c>
      <c r="V42" s="69" t="s">
        <v>366</v>
      </c>
      <c r="W42" s="68"/>
      <c r="X42" s="70" t="s">
        <v>314</v>
      </c>
      <c r="Y42" s="68"/>
      <c r="Z42" s="70">
        <v>42212</v>
      </c>
      <c r="AA42" s="70">
        <v>42222</v>
      </c>
      <c r="AB42" s="68" t="s">
        <v>414</v>
      </c>
      <c r="AC42" s="68"/>
      <c r="AD42" s="68">
        <v>685169.69</v>
      </c>
      <c r="AE42" s="68"/>
      <c r="AF42" s="40">
        <f t="shared" si="0"/>
        <v>114830.31000000006</v>
      </c>
      <c r="AG42" s="41">
        <f t="shared" si="1"/>
        <v>0</v>
      </c>
      <c r="AH42" s="70">
        <v>42479</v>
      </c>
      <c r="AI42" s="70">
        <v>43366</v>
      </c>
      <c r="AJ42" s="70">
        <v>43311</v>
      </c>
      <c r="AK42" s="70">
        <v>43398</v>
      </c>
      <c r="AL42" s="68">
        <f>7185.8+29975.4+12285+19628.34+13054+1542.71+362590.72+246360.38+53108.9+3327.53+6777.07+12285+99+300</f>
        <v>768519.85</v>
      </c>
      <c r="AM42" s="68">
        <f t="shared" si="2"/>
        <v>31480.150000000023</v>
      </c>
      <c r="AN42" s="125">
        <f t="shared" si="5"/>
        <v>0.9606498124999999</v>
      </c>
      <c r="AO42" s="113" t="s">
        <v>283</v>
      </c>
      <c r="AP42" s="114" t="s">
        <v>418</v>
      </c>
      <c r="AQ42" s="132" t="s">
        <v>454</v>
      </c>
      <c r="AR42" s="114" t="s">
        <v>418</v>
      </c>
    </row>
    <row r="43" spans="1:45" s="2" customFormat="1" ht="183" customHeight="1">
      <c r="A43" s="60" t="s">
        <v>130</v>
      </c>
      <c r="B43" s="32">
        <v>2013</v>
      </c>
      <c r="C43" s="103" t="s">
        <v>124</v>
      </c>
      <c r="D43" s="109"/>
      <c r="E43" s="95">
        <v>41</v>
      </c>
      <c r="F43" s="103"/>
      <c r="G43" s="68" t="s">
        <v>262</v>
      </c>
      <c r="H43" s="104" t="s">
        <v>177</v>
      </c>
      <c r="I43" s="13" t="s">
        <v>133</v>
      </c>
      <c r="J43" s="105" t="s">
        <v>131</v>
      </c>
      <c r="K43" s="106"/>
      <c r="L43" s="60"/>
      <c r="M43" s="60"/>
      <c r="N43" s="24" t="s">
        <v>213</v>
      </c>
      <c r="O43" s="107"/>
      <c r="P43" s="107"/>
      <c r="Q43" s="108" t="s">
        <v>123</v>
      </c>
      <c r="R43" s="107"/>
      <c r="S43" s="38">
        <v>600000</v>
      </c>
      <c r="T43" s="38">
        <f aca="true" t="shared" si="6" ref="T43:T49">SUM(S43-(S43*1.5%))</f>
        <v>591000</v>
      </c>
      <c r="U43" s="63" t="s">
        <v>156</v>
      </c>
      <c r="V43" s="69" t="s">
        <v>261</v>
      </c>
      <c r="W43" s="68"/>
      <c r="X43" s="101" t="s">
        <v>431</v>
      </c>
      <c r="Y43" s="68"/>
      <c r="Z43" s="68" t="s">
        <v>338</v>
      </c>
      <c r="AA43" s="68" t="s">
        <v>339</v>
      </c>
      <c r="AB43" s="68" t="s">
        <v>402</v>
      </c>
      <c r="AC43" s="68"/>
      <c r="AD43" s="68">
        <v>522835.43</v>
      </c>
      <c r="AE43" s="68"/>
      <c r="AF43" s="93">
        <f t="shared" si="0"/>
        <v>68164.57</v>
      </c>
      <c r="AG43" s="94">
        <f t="shared" si="1"/>
        <v>0</v>
      </c>
      <c r="AH43" s="70">
        <v>42450</v>
      </c>
      <c r="AI43" s="70">
        <v>42753</v>
      </c>
      <c r="AJ43" s="70">
        <v>42881</v>
      </c>
      <c r="AK43" s="68" t="s">
        <v>403</v>
      </c>
      <c r="AL43" s="68">
        <f>210.15+24180.79+144738+13956.8+3050+176819.5+566.94+162674.6+35988.7+2614.7+10223.99+241.6+7429.02</f>
        <v>582694.7899999999</v>
      </c>
      <c r="AM43" s="68">
        <f t="shared" si="2"/>
        <v>8305.21000000008</v>
      </c>
      <c r="AN43" s="119">
        <f t="shared" si="5"/>
        <v>0.9859471912013535</v>
      </c>
      <c r="AO43" s="113" t="s">
        <v>150</v>
      </c>
      <c r="AP43" s="114" t="s">
        <v>418</v>
      </c>
      <c r="AQ43" s="132" t="s">
        <v>493</v>
      </c>
      <c r="AR43" s="114" t="s">
        <v>418</v>
      </c>
      <c r="AS43" s="58"/>
    </row>
    <row r="44" spans="1:44" s="2" customFormat="1" ht="226.5" customHeight="1">
      <c r="A44" s="60" t="s">
        <v>130</v>
      </c>
      <c r="B44" s="32">
        <v>2013</v>
      </c>
      <c r="C44" s="103" t="s">
        <v>124</v>
      </c>
      <c r="D44" s="109"/>
      <c r="E44" s="95">
        <v>42</v>
      </c>
      <c r="F44" s="103"/>
      <c r="G44" s="68" t="s">
        <v>263</v>
      </c>
      <c r="H44" s="104" t="s">
        <v>178</v>
      </c>
      <c r="I44" s="13" t="s">
        <v>133</v>
      </c>
      <c r="J44" s="105" t="s">
        <v>131</v>
      </c>
      <c r="K44" s="106"/>
      <c r="L44" s="60"/>
      <c r="M44" s="60"/>
      <c r="N44" s="24" t="s">
        <v>214</v>
      </c>
      <c r="O44" s="107"/>
      <c r="P44" s="107"/>
      <c r="Q44" s="108" t="s">
        <v>123</v>
      </c>
      <c r="R44" s="107"/>
      <c r="S44" s="38">
        <v>1500000</v>
      </c>
      <c r="T44" s="38">
        <f t="shared" si="6"/>
        <v>1477500</v>
      </c>
      <c r="U44" s="63" t="s">
        <v>156</v>
      </c>
      <c r="V44" s="69" t="s">
        <v>279</v>
      </c>
      <c r="W44" s="68"/>
      <c r="X44" s="101" t="s">
        <v>460</v>
      </c>
      <c r="Y44" s="68"/>
      <c r="Z44" s="68"/>
      <c r="AA44" s="68"/>
      <c r="AB44" s="68" t="s">
        <v>390</v>
      </c>
      <c r="AC44" s="68"/>
      <c r="AD44" s="68">
        <f>1051030.71+166266.72+194717.71</f>
        <v>1412015.14</v>
      </c>
      <c r="AE44" s="68"/>
      <c r="AF44" s="93">
        <f t="shared" si="0"/>
        <v>65484.8600000001</v>
      </c>
      <c r="AG44" s="94">
        <f t="shared" si="1"/>
        <v>0</v>
      </c>
      <c r="AH44" s="70" t="s">
        <v>302</v>
      </c>
      <c r="AI44" s="70" t="s">
        <v>301</v>
      </c>
      <c r="AJ44" s="70" t="s">
        <v>305</v>
      </c>
      <c r="AK44" s="68" t="s">
        <v>371</v>
      </c>
      <c r="AL44" s="68">
        <f>229.1+368.16+18172.44+157729+22118.99+120094.7+22118.99+5075.2+5075.2+134330.9+127611+43778.94+146261.5+166.35+339.8+94.4+885.2+95202.8+700+111150.6+106388.7+1094.65+15225.6+52261.51+124759.8+62679.1+447.4+115.96+22170.38+43549.96+12167.75+152.2+7713.88+300</f>
        <v>1460530.16</v>
      </c>
      <c r="AM44" s="68">
        <f t="shared" si="2"/>
        <v>16969.840000000084</v>
      </c>
      <c r="AN44" s="119">
        <f t="shared" si="5"/>
        <v>0.9885144906937394</v>
      </c>
      <c r="AO44" s="113" t="s">
        <v>149</v>
      </c>
      <c r="AP44" s="114" t="s">
        <v>455</v>
      </c>
      <c r="AQ44" s="132" t="s">
        <v>456</v>
      </c>
      <c r="AR44" s="114" t="s">
        <v>455</v>
      </c>
    </row>
    <row r="45" spans="1:44" s="2" customFormat="1" ht="165" customHeight="1">
      <c r="A45" s="60" t="s">
        <v>130</v>
      </c>
      <c r="B45" s="32">
        <v>2013</v>
      </c>
      <c r="C45" s="103" t="s">
        <v>124</v>
      </c>
      <c r="D45" s="109"/>
      <c r="E45" s="95">
        <v>43</v>
      </c>
      <c r="F45" s="103"/>
      <c r="G45" s="68" t="s">
        <v>241</v>
      </c>
      <c r="H45" s="104" t="s">
        <v>121</v>
      </c>
      <c r="I45" s="13" t="s">
        <v>44</v>
      </c>
      <c r="J45" s="105" t="s">
        <v>131</v>
      </c>
      <c r="K45" s="106"/>
      <c r="L45" s="60"/>
      <c r="M45" s="60"/>
      <c r="N45" s="24" t="s">
        <v>215</v>
      </c>
      <c r="O45" s="107"/>
      <c r="P45" s="107"/>
      <c r="Q45" s="108" t="s">
        <v>123</v>
      </c>
      <c r="R45" s="107"/>
      <c r="S45" s="38">
        <v>600000</v>
      </c>
      <c r="T45" s="38">
        <f t="shared" si="6"/>
        <v>591000</v>
      </c>
      <c r="U45" s="63" t="s">
        <v>156</v>
      </c>
      <c r="V45" s="69" t="s">
        <v>242</v>
      </c>
      <c r="W45" s="68"/>
      <c r="X45" s="70">
        <v>41772</v>
      </c>
      <c r="Y45" s="68"/>
      <c r="Z45" s="68"/>
      <c r="AA45" s="68"/>
      <c r="AB45" s="68" t="s">
        <v>252</v>
      </c>
      <c r="AC45" s="68"/>
      <c r="AD45" s="68">
        <v>1458172.37</v>
      </c>
      <c r="AE45" s="68"/>
      <c r="AF45" s="115">
        <f t="shared" si="0"/>
        <v>-867172.3700000001</v>
      </c>
      <c r="AG45" s="41">
        <f t="shared" si="1"/>
        <v>0</v>
      </c>
      <c r="AH45" s="70">
        <v>41774</v>
      </c>
      <c r="AI45" s="70">
        <v>42353</v>
      </c>
      <c r="AJ45" s="70">
        <v>42352</v>
      </c>
      <c r="AK45" s="70">
        <v>42689</v>
      </c>
      <c r="AL45" s="68">
        <f>382617.4+5348.8+136231.7+4160+4160+4160+4160+4160+261.51+16530.34+8881.6+4694.56+4694.56+4694.56+2189.45</f>
        <v>586944.4800000001</v>
      </c>
      <c r="AM45" s="68">
        <f t="shared" si="2"/>
        <v>4055.519999999902</v>
      </c>
      <c r="AN45" s="119">
        <f t="shared" si="5"/>
        <v>0.9931378680203047</v>
      </c>
      <c r="AO45" s="113" t="s">
        <v>150</v>
      </c>
      <c r="AP45" s="114" t="s">
        <v>247</v>
      </c>
      <c r="AQ45" s="132" t="s">
        <v>150</v>
      </c>
      <c r="AR45" s="114" t="s">
        <v>247</v>
      </c>
    </row>
    <row r="46" spans="1:44" s="2" customFormat="1" ht="141.75" customHeight="1">
      <c r="A46" s="60" t="s">
        <v>130</v>
      </c>
      <c r="B46" s="60">
        <v>2013</v>
      </c>
      <c r="C46" s="103" t="s">
        <v>124</v>
      </c>
      <c r="D46" s="109"/>
      <c r="E46" s="95">
        <v>44</v>
      </c>
      <c r="F46" s="103"/>
      <c r="G46" s="68" t="s">
        <v>303</v>
      </c>
      <c r="H46" s="104" t="s">
        <v>121</v>
      </c>
      <c r="I46" s="13" t="s">
        <v>44</v>
      </c>
      <c r="J46" s="105" t="s">
        <v>131</v>
      </c>
      <c r="K46" s="110"/>
      <c r="L46" s="60"/>
      <c r="M46" s="60"/>
      <c r="N46" s="24" t="s">
        <v>372</v>
      </c>
      <c r="O46" s="107"/>
      <c r="P46" s="107"/>
      <c r="Q46" s="108" t="s">
        <v>123</v>
      </c>
      <c r="R46" s="107"/>
      <c r="S46" s="72">
        <v>1500000</v>
      </c>
      <c r="T46" s="72">
        <f t="shared" si="6"/>
        <v>1477500</v>
      </c>
      <c r="U46" s="63" t="s">
        <v>156</v>
      </c>
      <c r="V46" s="69" t="s">
        <v>346</v>
      </c>
      <c r="W46" s="68"/>
      <c r="X46" s="70" t="s">
        <v>415</v>
      </c>
      <c r="Y46" s="68"/>
      <c r="Z46" s="68" t="s">
        <v>340</v>
      </c>
      <c r="AA46" s="68" t="s">
        <v>341</v>
      </c>
      <c r="AB46" s="68" t="s">
        <v>396</v>
      </c>
      <c r="AC46" s="68"/>
      <c r="AD46" s="68">
        <v>935943.34</v>
      </c>
      <c r="AE46" s="68"/>
      <c r="AF46" s="93">
        <f t="shared" si="0"/>
        <v>541556.66</v>
      </c>
      <c r="AG46" s="94">
        <f t="shared" si="1"/>
        <v>0</v>
      </c>
      <c r="AH46" s="70">
        <v>42478</v>
      </c>
      <c r="AI46" s="70">
        <v>42965</v>
      </c>
      <c r="AJ46" s="70">
        <v>43081</v>
      </c>
      <c r="AK46" s="68">
        <v>43241</v>
      </c>
      <c r="AL46" s="68">
        <f>1700+425+14780.25+44237.98+2080+2080+2080+2080+2080+2080+375+9516+1248+31.8+628.48+9689.93+255735.7+230751.4+5752.47+8247.2+1635.72+117742.9+306.64+327025.6+14118.1+4679.4+900.01+15878.02+8247.2+3977.78+52092+61645.85</f>
        <v>1203848.43</v>
      </c>
      <c r="AM46" s="68">
        <f t="shared" si="2"/>
        <v>273651.57000000007</v>
      </c>
      <c r="AN46" s="119">
        <f t="shared" si="5"/>
        <v>0.8147874314720812</v>
      </c>
      <c r="AO46" s="113" t="s">
        <v>416</v>
      </c>
      <c r="AP46" s="114" t="s">
        <v>247</v>
      </c>
      <c r="AQ46" s="132" t="s">
        <v>155</v>
      </c>
      <c r="AR46" s="114" t="s">
        <v>247</v>
      </c>
    </row>
    <row r="47" spans="1:44" s="2" customFormat="1" ht="169.5" customHeight="1">
      <c r="A47" s="60" t="s">
        <v>130</v>
      </c>
      <c r="B47" s="60">
        <v>2013</v>
      </c>
      <c r="C47" s="103" t="s">
        <v>124</v>
      </c>
      <c r="D47" s="109"/>
      <c r="E47" s="95">
        <v>45</v>
      </c>
      <c r="F47" s="103"/>
      <c r="G47" s="68" t="s">
        <v>378</v>
      </c>
      <c r="H47" s="104" t="s">
        <v>121</v>
      </c>
      <c r="I47" s="13" t="s">
        <v>44</v>
      </c>
      <c r="J47" s="105" t="s">
        <v>131</v>
      </c>
      <c r="K47" s="110"/>
      <c r="L47" s="60"/>
      <c r="M47" s="60"/>
      <c r="N47" s="24" t="s">
        <v>379</v>
      </c>
      <c r="O47" s="107"/>
      <c r="P47" s="107"/>
      <c r="Q47" s="108" t="s">
        <v>123</v>
      </c>
      <c r="R47" s="107"/>
      <c r="S47" s="72">
        <v>100000</v>
      </c>
      <c r="T47" s="72">
        <f t="shared" si="6"/>
        <v>98500</v>
      </c>
      <c r="U47" s="63" t="s">
        <v>156</v>
      </c>
      <c r="V47" s="69" t="s">
        <v>380</v>
      </c>
      <c r="W47" s="68"/>
      <c r="X47" s="70">
        <v>41807</v>
      </c>
      <c r="Y47" s="68"/>
      <c r="Z47" s="68" t="s">
        <v>342</v>
      </c>
      <c r="AA47" s="68" t="s">
        <v>343</v>
      </c>
      <c r="AB47" s="68" t="s">
        <v>381</v>
      </c>
      <c r="AC47" s="68"/>
      <c r="AD47" s="68">
        <v>60293.63</v>
      </c>
      <c r="AE47" s="68"/>
      <c r="AF47" s="93">
        <f t="shared" si="0"/>
        <v>38206.37</v>
      </c>
      <c r="AG47" s="94">
        <f t="shared" si="1"/>
        <v>0</v>
      </c>
      <c r="AH47" s="70">
        <v>42537</v>
      </c>
      <c r="AI47" s="70">
        <v>42766</v>
      </c>
      <c r="AJ47" s="70">
        <v>42765</v>
      </c>
      <c r="AK47" s="70">
        <v>42999</v>
      </c>
      <c r="AL47" s="68">
        <f>59974.59+11.6+301.38+127.5</f>
        <v>60415.06999999999</v>
      </c>
      <c r="AM47" s="68">
        <f t="shared" si="2"/>
        <v>38084.93000000001</v>
      </c>
      <c r="AN47" s="119">
        <f t="shared" si="5"/>
        <v>0.613350964467005</v>
      </c>
      <c r="AO47" s="113" t="s">
        <v>155</v>
      </c>
      <c r="AP47" s="114" t="s">
        <v>247</v>
      </c>
      <c r="AQ47" s="132" t="s">
        <v>155</v>
      </c>
      <c r="AR47" s="114" t="s">
        <v>247</v>
      </c>
    </row>
    <row r="48" spans="1:45" s="2" customFormat="1" ht="173.25" customHeight="1">
      <c r="A48" s="60" t="s">
        <v>130</v>
      </c>
      <c r="B48" s="32">
        <v>2013</v>
      </c>
      <c r="C48" s="103" t="s">
        <v>124</v>
      </c>
      <c r="D48" s="109"/>
      <c r="E48" s="95">
        <v>46</v>
      </c>
      <c r="F48" s="103"/>
      <c r="G48" s="68" t="s">
        <v>284</v>
      </c>
      <c r="H48" s="104" t="s">
        <v>347</v>
      </c>
      <c r="I48" s="13" t="s">
        <v>44</v>
      </c>
      <c r="J48" s="105" t="s">
        <v>131</v>
      </c>
      <c r="K48" s="106"/>
      <c r="L48" s="60"/>
      <c r="M48" s="60"/>
      <c r="N48" s="24" t="s">
        <v>216</v>
      </c>
      <c r="O48" s="107"/>
      <c r="P48" s="107"/>
      <c r="Q48" s="108" t="s">
        <v>123</v>
      </c>
      <c r="R48" s="107"/>
      <c r="S48" s="38">
        <v>150000</v>
      </c>
      <c r="T48" s="38">
        <f t="shared" si="6"/>
        <v>147750</v>
      </c>
      <c r="U48" s="63" t="s">
        <v>156</v>
      </c>
      <c r="V48" s="69" t="s">
        <v>285</v>
      </c>
      <c r="W48" s="68"/>
      <c r="X48" s="70">
        <v>41450</v>
      </c>
      <c r="Y48" s="68"/>
      <c r="Z48" s="68" t="s">
        <v>344</v>
      </c>
      <c r="AA48" s="68" t="s">
        <v>345</v>
      </c>
      <c r="AB48" s="68" t="s">
        <v>406</v>
      </c>
      <c r="AC48" s="68"/>
      <c r="AD48" s="68">
        <v>73327.28</v>
      </c>
      <c r="AE48" s="68"/>
      <c r="AF48" s="40">
        <f t="shared" si="0"/>
        <v>74422.72</v>
      </c>
      <c r="AG48" s="41">
        <f t="shared" si="1"/>
        <v>0</v>
      </c>
      <c r="AH48" s="70">
        <v>42689</v>
      </c>
      <c r="AI48" s="70">
        <v>42868</v>
      </c>
      <c r="AJ48" s="70">
        <v>42908</v>
      </c>
      <c r="AK48" s="70">
        <v>43081</v>
      </c>
      <c r="AL48" s="68">
        <f>12306.67+22514.47+22895.71+6201.98+34.8+47.5+11712+15243.8+364.44+23424+20038.69+100.69+11.6+8450.21+30</f>
        <v>143376.56</v>
      </c>
      <c r="AM48" s="68">
        <f t="shared" si="2"/>
        <v>4373.440000000002</v>
      </c>
      <c r="AN48" s="119">
        <f t="shared" si="5"/>
        <v>0.9703997292724196</v>
      </c>
      <c r="AO48" s="113" t="s">
        <v>155</v>
      </c>
      <c r="AP48" s="114" t="s">
        <v>247</v>
      </c>
      <c r="AQ48" s="132" t="s">
        <v>155</v>
      </c>
      <c r="AR48" s="114" t="s">
        <v>247</v>
      </c>
      <c r="AS48" s="58"/>
    </row>
    <row r="49" spans="1:45" s="2" customFormat="1" ht="279" customHeight="1">
      <c r="A49" s="60" t="s">
        <v>130</v>
      </c>
      <c r="B49" s="32">
        <v>2013</v>
      </c>
      <c r="C49" s="103" t="s">
        <v>124</v>
      </c>
      <c r="D49" s="109"/>
      <c r="E49" s="95">
        <v>47</v>
      </c>
      <c r="F49" s="103"/>
      <c r="G49" s="68" t="s">
        <v>473</v>
      </c>
      <c r="H49" s="104" t="s">
        <v>121</v>
      </c>
      <c r="I49" s="13" t="s">
        <v>44</v>
      </c>
      <c r="J49" s="105" t="s">
        <v>131</v>
      </c>
      <c r="K49" s="106"/>
      <c r="L49" s="60"/>
      <c r="M49" s="60"/>
      <c r="N49" s="24" t="s">
        <v>217</v>
      </c>
      <c r="O49" s="107"/>
      <c r="P49" s="107"/>
      <c r="Q49" s="108" t="s">
        <v>123</v>
      </c>
      <c r="R49" s="107"/>
      <c r="S49" s="38">
        <v>2000000</v>
      </c>
      <c r="T49" s="38">
        <f t="shared" si="6"/>
        <v>1970000</v>
      </c>
      <c r="U49" s="63" t="s">
        <v>156</v>
      </c>
      <c r="V49" s="69" t="s">
        <v>304</v>
      </c>
      <c r="W49" s="68"/>
      <c r="X49" s="70">
        <v>41807</v>
      </c>
      <c r="Y49" s="68"/>
      <c r="Z49" s="68" t="s">
        <v>308</v>
      </c>
      <c r="AA49" s="68" t="s">
        <v>309</v>
      </c>
      <c r="AB49" s="68" t="s">
        <v>421</v>
      </c>
      <c r="AC49" s="68"/>
      <c r="AD49" s="68">
        <v>946260.71</v>
      </c>
      <c r="AE49" s="68"/>
      <c r="AF49" s="40">
        <f t="shared" si="0"/>
        <v>1023739.29</v>
      </c>
      <c r="AG49" s="41">
        <f t="shared" si="1"/>
        <v>0</v>
      </c>
      <c r="AH49" s="70">
        <v>42632</v>
      </c>
      <c r="AI49" s="70">
        <v>42991</v>
      </c>
      <c r="AJ49" s="68"/>
      <c r="AK49" s="68"/>
      <c r="AL49" s="68">
        <f>135.8+22838.4+159098.62+22838.4+839.16+21569.6+226770.06+15225.6+767.74+205802.78+885.66+7612.8+349857.62+23967.63+1440.52+375</f>
        <v>1060025.3900000001</v>
      </c>
      <c r="AM49" s="68">
        <f t="shared" si="2"/>
        <v>909974.6099999999</v>
      </c>
      <c r="AN49" s="119">
        <f t="shared" si="5"/>
        <v>0.5380839543147209</v>
      </c>
      <c r="AO49" s="138" t="s">
        <v>152</v>
      </c>
      <c r="AP49" s="131" t="s">
        <v>163</v>
      </c>
      <c r="AQ49" s="132" t="s">
        <v>511</v>
      </c>
      <c r="AR49" s="131" t="s">
        <v>163</v>
      </c>
      <c r="AS49" s="58"/>
    </row>
    <row r="50" spans="1:45" s="58" customFormat="1" ht="409.5" customHeight="1">
      <c r="A50" s="74" t="s">
        <v>130</v>
      </c>
      <c r="B50" s="75">
        <v>2013</v>
      </c>
      <c r="C50" s="86" t="s">
        <v>124</v>
      </c>
      <c r="D50" s="90"/>
      <c r="E50" s="76"/>
      <c r="F50" s="86"/>
      <c r="G50" s="77"/>
      <c r="H50" s="81" t="s">
        <v>158</v>
      </c>
      <c r="I50" s="78" t="s">
        <v>44</v>
      </c>
      <c r="J50" s="79" t="s">
        <v>131</v>
      </c>
      <c r="K50" s="87"/>
      <c r="L50" s="74"/>
      <c r="M50" s="74"/>
      <c r="N50" s="80" t="s">
        <v>218</v>
      </c>
      <c r="O50" s="88"/>
      <c r="P50" s="88"/>
      <c r="Q50" s="81" t="s">
        <v>123</v>
      </c>
      <c r="R50" s="88"/>
      <c r="S50" s="82">
        <v>0</v>
      </c>
      <c r="T50" s="92">
        <f>1057500-4500-9815.08-22500-6000-90000-37500-22500-71250-4500-12000-4500-4500-6000-16500-100500-15000</f>
        <v>629934.92</v>
      </c>
      <c r="U50" s="83" t="s">
        <v>156</v>
      </c>
      <c r="V50" s="77" t="s">
        <v>159</v>
      </c>
      <c r="W50" s="77"/>
      <c r="X50" s="77"/>
      <c r="Y50" s="77"/>
      <c r="Z50" s="77"/>
      <c r="AA50" s="77"/>
      <c r="AB50" s="77" t="s">
        <v>377</v>
      </c>
      <c r="AC50" s="77"/>
      <c r="AD50" s="77"/>
      <c r="AE50" s="77"/>
      <c r="AF50" s="92"/>
      <c r="AG50" s="84">
        <f t="shared" si="1"/>
        <v>629934.92</v>
      </c>
      <c r="AH50" s="85"/>
      <c r="AI50" s="85"/>
      <c r="AJ50" s="77"/>
      <c r="AK50" s="77"/>
      <c r="AL50" s="91">
        <f>39262.08+34228.48+39586.56+23909.6+52782.08+182707.2+1115.1+31720+5165.45+31720+91353.6+37588.2+8540+1500+1464+1000+3080+1708+2417.55+570+676+33160+1093.05+1100+1540+139.4+532.8</f>
        <v>629659.1500000001</v>
      </c>
      <c r="AM50" s="98">
        <f t="shared" si="2"/>
        <v>275.7699999999022</v>
      </c>
      <c r="AN50" s="120">
        <f t="shared" si="5"/>
        <v>0.9995622246183782</v>
      </c>
      <c r="AO50" s="80"/>
      <c r="AP50" s="89"/>
      <c r="AQ50" s="132"/>
      <c r="AR50" s="132"/>
      <c r="AS50" s="2"/>
    </row>
    <row r="51" spans="1:44" ht="62.25" customHeight="1">
      <c r="A51" s="23"/>
      <c r="B51" s="21"/>
      <c r="C51" s="21"/>
      <c r="D51" s="22"/>
      <c r="E51" s="21"/>
      <c r="F51" s="21"/>
      <c r="G51" s="34"/>
      <c r="H51" s="49"/>
      <c r="I51" s="18"/>
      <c r="J51" s="25"/>
      <c r="K51" s="25"/>
      <c r="L51" s="23"/>
      <c r="M51" s="23"/>
      <c r="N51" s="28"/>
      <c r="O51" s="15"/>
      <c r="P51" s="15"/>
      <c r="Q51" s="15"/>
      <c r="R51" s="15"/>
      <c r="S51" s="52">
        <f>SUM(S3:S50)</f>
        <v>70500000</v>
      </c>
      <c r="T51" s="52">
        <f>SUM(T3:T50)</f>
        <v>70500000</v>
      </c>
      <c r="U51" s="52"/>
      <c r="V51" s="52"/>
      <c r="W51" s="52"/>
      <c r="X51" s="52"/>
      <c r="Y51" s="52"/>
      <c r="Z51" s="52"/>
      <c r="AA51" s="52"/>
      <c r="AB51" s="52"/>
      <c r="AC51" s="52"/>
      <c r="AD51" s="52">
        <f>SUM(AD3:AD28)</f>
        <v>39962718.86000001</v>
      </c>
      <c r="AE51" s="52">
        <f>SUM(AE3:AE28)</f>
        <v>0</v>
      </c>
      <c r="AF51" s="52">
        <f>SUM(AF3:AF28)</f>
        <v>12939596.220000004</v>
      </c>
      <c r="AG51" s="52">
        <f>SUM(AG3:AG28)</f>
        <v>0</v>
      </c>
      <c r="AH51" s="52"/>
      <c r="AI51" s="52"/>
      <c r="AJ51" s="52"/>
      <c r="AK51" s="52"/>
      <c r="AL51" s="52">
        <f>SUM(AL3:AL50)</f>
        <v>62610649.46599999</v>
      </c>
      <c r="AM51" s="52">
        <f>SUM(AM3:AM50)</f>
        <v>12946166.033999996</v>
      </c>
      <c r="AN51" s="121">
        <f t="shared" si="5"/>
        <v>0.8880943186666665</v>
      </c>
      <c r="AO51" s="16"/>
      <c r="AP51" s="139"/>
      <c r="AQ51" s="139"/>
      <c r="AR51" s="139"/>
    </row>
    <row r="52" spans="1:44" s="2" customFormat="1" ht="12.75">
      <c r="A52" s="36"/>
      <c r="B52" s="42"/>
      <c r="C52" s="42"/>
      <c r="D52" s="43"/>
      <c r="E52" s="42"/>
      <c r="F52" s="42"/>
      <c r="G52" s="44"/>
      <c r="H52" s="50"/>
      <c r="I52" s="45"/>
      <c r="J52" s="46"/>
      <c r="K52" s="46"/>
      <c r="L52" s="36"/>
      <c r="M52" s="36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140"/>
      <c r="AP52" s="140"/>
      <c r="AQ52" s="140"/>
      <c r="AR52" s="140"/>
    </row>
    <row r="53" spans="1:40" ht="24" customHeight="1">
      <c r="A53" s="36"/>
      <c r="N53" s="160"/>
      <c r="O53" s="161"/>
      <c r="P53" s="161"/>
      <c r="Q53" s="161"/>
      <c r="R53" s="162"/>
      <c r="S53" s="59"/>
      <c r="T53" s="59"/>
      <c r="U53" s="53"/>
      <c r="V53" s="53"/>
      <c r="W53" s="53" t="s">
        <v>12</v>
      </c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>
        <f>S51-(AL51+AM51)</f>
        <v>-5056815.499999985</v>
      </c>
      <c r="AM53" s="53"/>
      <c r="AN53" s="53"/>
    </row>
    <row r="54" spans="1:45" ht="12.75">
      <c r="A54" s="36"/>
      <c r="AS54" s="62"/>
    </row>
    <row r="55" ht="12.75">
      <c r="A55" s="36"/>
    </row>
    <row r="56" spans="1:19" ht="12.75">
      <c r="A56" s="36"/>
      <c r="S56" s="37"/>
    </row>
    <row r="57" spans="1:45" ht="30.75" customHeight="1">
      <c r="A57" s="36"/>
      <c r="H57" s="163"/>
      <c r="I57" s="150"/>
      <c r="J57" s="150"/>
      <c r="K57" s="150"/>
      <c r="N57" s="146"/>
      <c r="O57" s="147"/>
      <c r="P57" s="147"/>
      <c r="Q57" s="147"/>
      <c r="R57" s="147"/>
      <c r="S57" s="148"/>
      <c r="T57" s="73"/>
      <c r="U57" s="99"/>
      <c r="AF57" s="154"/>
      <c r="AG57" s="154"/>
      <c r="AH57" s="154"/>
      <c r="AI57" s="154"/>
      <c r="AJ57" s="117"/>
      <c r="AK57" s="151"/>
      <c r="AL57" s="152"/>
      <c r="AM57" s="152"/>
      <c r="AN57" s="152"/>
      <c r="AO57" s="152"/>
      <c r="AP57" s="152"/>
      <c r="AQ57" s="153"/>
      <c r="AR57" s="127"/>
      <c r="AS57" s="19"/>
    </row>
    <row r="58" spans="1:45" ht="12.75">
      <c r="A58" s="36"/>
      <c r="H58" s="159"/>
      <c r="I58" s="153"/>
      <c r="J58" s="153"/>
      <c r="N58" s="158"/>
      <c r="O58" s="153"/>
      <c r="P58" s="153"/>
      <c r="Q58" s="153"/>
      <c r="R58" s="153"/>
      <c r="S58" s="153"/>
      <c r="T58" s="1"/>
      <c r="AF58" s="154"/>
      <c r="AG58" s="154"/>
      <c r="AH58" s="154"/>
      <c r="AI58" s="164"/>
      <c r="AJ58" s="117"/>
      <c r="AK58" s="154"/>
      <c r="AL58" s="154"/>
      <c r="AM58" s="154"/>
      <c r="AN58" s="154"/>
      <c r="AO58" s="152"/>
      <c r="AP58" s="116"/>
      <c r="AQ58" s="116"/>
      <c r="AR58" s="141"/>
      <c r="AS58" s="116"/>
    </row>
    <row r="59" spans="1:37" ht="12.75">
      <c r="A59" s="36"/>
      <c r="N59" s="20"/>
      <c r="O59" s="1"/>
      <c r="P59" s="1"/>
      <c r="Q59" s="1"/>
      <c r="R59" s="1"/>
      <c r="S59" s="1"/>
      <c r="T59" s="1"/>
      <c r="AH59" s="1"/>
      <c r="AI59" s="1"/>
      <c r="AJ59" s="1"/>
      <c r="AK59" s="1"/>
    </row>
    <row r="60" spans="1:44" ht="12.75">
      <c r="A60" s="36"/>
      <c r="N60" s="20"/>
      <c r="O60" s="1"/>
      <c r="P60" s="1"/>
      <c r="Q60" s="1"/>
      <c r="R60" s="1"/>
      <c r="S60" s="145"/>
      <c r="T60" s="1"/>
      <c r="AH60" s="1"/>
      <c r="AI60" s="1"/>
      <c r="AJ60" s="1"/>
      <c r="AK60" s="1"/>
      <c r="AR60" s="142"/>
    </row>
    <row r="61" ht="12.75">
      <c r="A61" s="36"/>
    </row>
    <row r="62" ht="12.75">
      <c r="A62" s="36"/>
    </row>
    <row r="63" ht="12.75">
      <c r="A63" s="36"/>
    </row>
    <row r="64" ht="12.75">
      <c r="A64" s="36"/>
    </row>
    <row r="65" ht="12.75">
      <c r="A65" s="36"/>
    </row>
    <row r="66" ht="12.75">
      <c r="A66" s="36"/>
    </row>
    <row r="67" ht="12.75">
      <c r="A67" s="36"/>
    </row>
    <row r="68" ht="12.75">
      <c r="A68" s="36"/>
    </row>
    <row r="69" ht="12.75">
      <c r="A69" s="36"/>
    </row>
    <row r="70" ht="12.75">
      <c r="A70" s="36"/>
    </row>
    <row r="71" ht="12.75">
      <c r="A71" s="36"/>
    </row>
    <row r="72" ht="12.75">
      <c r="A72" s="36"/>
    </row>
    <row r="73" ht="12.75">
      <c r="A73" s="36"/>
    </row>
    <row r="74" ht="12.75">
      <c r="A74" s="36"/>
    </row>
    <row r="75" ht="12.75">
      <c r="A75" s="36"/>
    </row>
    <row r="76" ht="12.75">
      <c r="A76" s="36"/>
    </row>
    <row r="77" ht="12.75">
      <c r="A77" s="36"/>
    </row>
    <row r="78" ht="12.75">
      <c r="A78" s="36"/>
    </row>
    <row r="79" ht="12.75">
      <c r="A79" s="36"/>
    </row>
    <row r="80" ht="12.75">
      <c r="A80" s="36"/>
    </row>
    <row r="81" ht="12.75">
      <c r="A81" s="36"/>
    </row>
    <row r="82" ht="12.75">
      <c r="A82" s="36"/>
    </row>
    <row r="83" ht="12.75">
      <c r="A83" s="36"/>
    </row>
    <row r="84" ht="12.75">
      <c r="A84" s="36"/>
    </row>
    <row r="85" ht="12.75">
      <c r="A85" s="36"/>
    </row>
    <row r="86" ht="12.75">
      <c r="A86" s="36"/>
    </row>
    <row r="87" ht="12.75">
      <c r="A87" s="36"/>
    </row>
    <row r="88" ht="12.75">
      <c r="A88" s="36"/>
    </row>
    <row r="89" ht="12.75">
      <c r="A89" s="36"/>
    </row>
    <row r="90" ht="12.75">
      <c r="A90" s="36"/>
    </row>
    <row r="91" ht="12.75">
      <c r="A91" s="36"/>
    </row>
    <row r="92" ht="12.75">
      <c r="A92" s="36"/>
    </row>
    <row r="93" ht="12.75">
      <c r="A93" s="36"/>
    </row>
    <row r="94" ht="12.75">
      <c r="A94" s="36"/>
    </row>
    <row r="95" ht="12.75">
      <c r="A95" s="36"/>
    </row>
    <row r="96" ht="12.75">
      <c r="A96" s="36"/>
    </row>
    <row r="97" ht="12.75">
      <c r="A97" s="36"/>
    </row>
    <row r="98" ht="12.75">
      <c r="A98" s="36"/>
    </row>
    <row r="99" ht="12.75">
      <c r="A99" s="36"/>
    </row>
    <row r="100" ht="12.75">
      <c r="A100" s="36"/>
    </row>
    <row r="101" ht="12.75">
      <c r="A101" s="36"/>
    </row>
    <row r="102" ht="12.75">
      <c r="A102" s="36"/>
    </row>
    <row r="103" ht="12.75">
      <c r="A103" s="36"/>
    </row>
    <row r="104" ht="12.75">
      <c r="A104" s="36"/>
    </row>
    <row r="105" ht="12.75">
      <c r="A105" s="36"/>
    </row>
    <row r="106" ht="12.75">
      <c r="A106" s="36"/>
    </row>
    <row r="107" ht="12.75">
      <c r="A107" s="36"/>
    </row>
    <row r="108" ht="12.75">
      <c r="A108" s="36"/>
    </row>
    <row r="109" ht="12.75">
      <c r="A109" s="36"/>
    </row>
    <row r="110" ht="12.75">
      <c r="A110" s="36"/>
    </row>
    <row r="111" ht="12.75">
      <c r="A111" s="36"/>
    </row>
    <row r="112" ht="12.75">
      <c r="A112" s="36"/>
    </row>
    <row r="113" ht="12.75">
      <c r="A113" s="36"/>
    </row>
    <row r="114" ht="12.75">
      <c r="A114" s="36"/>
    </row>
    <row r="115" ht="12.75">
      <c r="A115" s="36"/>
    </row>
    <row r="116" ht="12.75">
      <c r="A116" s="36"/>
    </row>
    <row r="117" ht="12.75">
      <c r="A117" s="36"/>
    </row>
    <row r="118" ht="12.75">
      <c r="A118" s="36"/>
    </row>
    <row r="119" ht="12.75">
      <c r="A119" s="36"/>
    </row>
    <row r="120" ht="12.75">
      <c r="A120" s="36"/>
    </row>
    <row r="121" ht="12.75">
      <c r="A121" s="36"/>
    </row>
    <row r="122" ht="12.75">
      <c r="A122" s="36"/>
    </row>
    <row r="123" ht="12.75">
      <c r="A123" s="36"/>
    </row>
    <row r="124" ht="12.75">
      <c r="A124" s="36"/>
    </row>
    <row r="125" ht="12.75">
      <c r="A125" s="36"/>
    </row>
    <row r="126" ht="12.75">
      <c r="A126" s="36"/>
    </row>
    <row r="127" ht="12.75">
      <c r="A127" s="36"/>
    </row>
    <row r="128" ht="12.75">
      <c r="A128" s="36"/>
    </row>
    <row r="129" ht="12.75">
      <c r="A129" s="36"/>
    </row>
    <row r="130" ht="12.75">
      <c r="A130" s="36"/>
    </row>
    <row r="131" ht="12.75">
      <c r="A131" s="36"/>
    </row>
    <row r="132" ht="12.75">
      <c r="A132" s="36"/>
    </row>
    <row r="133" ht="12.75">
      <c r="A133" s="36"/>
    </row>
    <row r="134" ht="12.75">
      <c r="A134" s="36"/>
    </row>
    <row r="135" ht="12.75">
      <c r="A135" s="36"/>
    </row>
    <row r="136" ht="12.75">
      <c r="A136" s="36"/>
    </row>
    <row r="137" ht="12.75">
      <c r="A137" s="36"/>
    </row>
    <row r="138" ht="12.75">
      <c r="A138" s="36"/>
    </row>
    <row r="139" ht="12.75">
      <c r="A139" s="36"/>
    </row>
    <row r="140" ht="12.75">
      <c r="A140" s="36"/>
    </row>
    <row r="141" ht="12.75">
      <c r="A141" s="36"/>
    </row>
    <row r="142" ht="12.75">
      <c r="A142" s="36"/>
    </row>
    <row r="143" ht="12.75">
      <c r="A143" s="36"/>
    </row>
    <row r="144" ht="12.75">
      <c r="A144" s="36"/>
    </row>
    <row r="145" ht="12.75">
      <c r="A145" s="36"/>
    </row>
    <row r="146" ht="12.75">
      <c r="A146" s="36"/>
    </row>
    <row r="147" ht="12.75">
      <c r="A147" s="36"/>
    </row>
    <row r="148" ht="12.75">
      <c r="A148" s="36"/>
    </row>
    <row r="149" ht="12.75">
      <c r="A149" s="36"/>
    </row>
    <row r="150" ht="12.75">
      <c r="A150" s="36"/>
    </row>
    <row r="151" ht="12.75">
      <c r="A151" s="36"/>
    </row>
    <row r="152" ht="12.75">
      <c r="A152" s="36"/>
    </row>
    <row r="153" ht="12.75">
      <c r="A153" s="36"/>
    </row>
    <row r="154" ht="12.75">
      <c r="A154" s="36"/>
    </row>
    <row r="155" ht="12.75">
      <c r="A155" s="36"/>
    </row>
    <row r="156" ht="12.75">
      <c r="A156" s="36"/>
    </row>
    <row r="157" ht="12.75">
      <c r="A157" s="36"/>
    </row>
    <row r="158" ht="12.75">
      <c r="A158" s="36"/>
    </row>
    <row r="159" ht="12.75">
      <c r="A159" s="36"/>
    </row>
    <row r="160" ht="12.75">
      <c r="A160" s="36"/>
    </row>
    <row r="161" ht="12.75">
      <c r="A161" s="36"/>
    </row>
    <row r="162" ht="12.75">
      <c r="A162" s="36"/>
    </row>
    <row r="163" ht="12.75">
      <c r="A163" s="36"/>
    </row>
    <row r="164" ht="12.75">
      <c r="A164" s="36"/>
    </row>
    <row r="165" ht="12.75">
      <c r="A165" s="36"/>
    </row>
    <row r="166" ht="12.75">
      <c r="A166" s="36"/>
    </row>
    <row r="167" ht="12.75">
      <c r="A167" s="36"/>
    </row>
    <row r="168" ht="12.75">
      <c r="A168" s="36"/>
    </row>
    <row r="169" ht="12.75">
      <c r="A169" s="36"/>
    </row>
    <row r="170" ht="12.75">
      <c r="A170" s="36"/>
    </row>
    <row r="171" ht="12.75">
      <c r="A171" s="36"/>
    </row>
    <row r="172" ht="12.75">
      <c r="A172" s="36"/>
    </row>
    <row r="173" ht="12.75">
      <c r="A173" s="36"/>
    </row>
    <row r="174" ht="12.75">
      <c r="A174" s="36"/>
    </row>
    <row r="175" ht="12.75">
      <c r="A175" s="36"/>
    </row>
    <row r="176" ht="12.75">
      <c r="A176" s="36"/>
    </row>
    <row r="177" ht="12.75">
      <c r="A177" s="36"/>
    </row>
    <row r="178" ht="12.75">
      <c r="A178" s="36"/>
    </row>
    <row r="179" ht="12.75">
      <c r="A179" s="36"/>
    </row>
    <row r="180" ht="12.75">
      <c r="A180" s="36"/>
    </row>
    <row r="181" ht="12.75">
      <c r="A181" s="36"/>
    </row>
    <row r="182" ht="12.75">
      <c r="A182" s="36"/>
    </row>
    <row r="183" ht="12.75">
      <c r="A183" s="36"/>
    </row>
    <row r="184" ht="12.75">
      <c r="A184" s="36"/>
    </row>
    <row r="185" ht="12.75">
      <c r="A185" s="36"/>
    </row>
    <row r="186" ht="12.75">
      <c r="A186" s="36"/>
    </row>
    <row r="187" ht="12.75">
      <c r="A187" s="36"/>
    </row>
    <row r="188" ht="12.75">
      <c r="A188" s="36"/>
    </row>
    <row r="189" ht="12.75">
      <c r="A189" s="36"/>
    </row>
    <row r="190" ht="12.75">
      <c r="A190" s="36"/>
    </row>
    <row r="191" ht="12.75">
      <c r="A191" s="36"/>
    </row>
    <row r="192" ht="12.75">
      <c r="A192" s="36"/>
    </row>
    <row r="193" ht="12.75">
      <c r="A193" s="36"/>
    </row>
    <row r="194" ht="12.75">
      <c r="A194" s="36"/>
    </row>
    <row r="195" ht="12.75">
      <c r="A195" s="36"/>
    </row>
    <row r="196" ht="12.75">
      <c r="A196" s="36"/>
    </row>
    <row r="197" ht="12.75">
      <c r="A197" s="36"/>
    </row>
    <row r="198" ht="12.75">
      <c r="A198" s="36"/>
    </row>
    <row r="199" ht="12.75">
      <c r="A199" s="36"/>
    </row>
    <row r="200" ht="12.75">
      <c r="A200" s="36"/>
    </row>
    <row r="201" ht="12.75">
      <c r="A201" s="36"/>
    </row>
    <row r="202" ht="12.75">
      <c r="A202" s="36"/>
    </row>
    <row r="203" ht="12.75">
      <c r="A203" s="36"/>
    </row>
    <row r="204" ht="12.75">
      <c r="A204" s="36"/>
    </row>
    <row r="205" ht="12.75">
      <c r="A205" s="36"/>
    </row>
    <row r="206" ht="12.75">
      <c r="A206" s="36"/>
    </row>
    <row r="207" ht="12.75">
      <c r="A207" s="36"/>
    </row>
    <row r="208" ht="12.75">
      <c r="A208" s="36"/>
    </row>
    <row r="209" ht="12.75">
      <c r="A209" s="36"/>
    </row>
    <row r="210" ht="12.75">
      <c r="A210" s="36"/>
    </row>
    <row r="211" ht="12.75">
      <c r="A211" s="36"/>
    </row>
    <row r="212" ht="12.75">
      <c r="A212" s="36"/>
    </row>
    <row r="213" ht="12.75">
      <c r="A213" s="36"/>
    </row>
    <row r="214" ht="12.75">
      <c r="A214" s="36"/>
    </row>
    <row r="215" ht="12.75">
      <c r="A215" s="36"/>
    </row>
    <row r="216" ht="12.75">
      <c r="A216" s="36"/>
    </row>
    <row r="217" ht="12.75">
      <c r="A217" s="36"/>
    </row>
    <row r="218" ht="12.75">
      <c r="A218" s="36"/>
    </row>
    <row r="219" ht="12.75">
      <c r="A219" s="36"/>
    </row>
    <row r="220" ht="12.75">
      <c r="A220" s="36"/>
    </row>
    <row r="221" ht="12.75">
      <c r="A221" s="36"/>
    </row>
    <row r="222" ht="12.75">
      <c r="A222" s="36"/>
    </row>
    <row r="223" ht="12.75">
      <c r="A223" s="36"/>
    </row>
    <row r="224" ht="12.75">
      <c r="A224" s="36"/>
    </row>
    <row r="225" ht="12.75">
      <c r="A225" s="36"/>
    </row>
    <row r="226" ht="12.75">
      <c r="A226" s="36"/>
    </row>
    <row r="227" ht="12.75">
      <c r="A227" s="36"/>
    </row>
    <row r="228" ht="12.75">
      <c r="A228" s="36"/>
    </row>
    <row r="229" ht="12.75">
      <c r="A229" s="36"/>
    </row>
    <row r="230" ht="12.75">
      <c r="A230" s="36"/>
    </row>
    <row r="231" ht="12.75">
      <c r="A231" s="36"/>
    </row>
    <row r="232" ht="12.75">
      <c r="A232" s="36"/>
    </row>
    <row r="233" ht="12.75">
      <c r="A233" s="36"/>
    </row>
    <row r="234" ht="12.75">
      <c r="A234" s="36"/>
    </row>
    <row r="235" ht="12.75">
      <c r="A235" s="36"/>
    </row>
    <row r="236" ht="12.75">
      <c r="A236" s="36"/>
    </row>
    <row r="237" ht="12.75">
      <c r="A237" s="36"/>
    </row>
    <row r="238" ht="12.75">
      <c r="A238" s="36"/>
    </row>
    <row r="239" ht="12.75">
      <c r="A239" s="36"/>
    </row>
    <row r="240" ht="12.75">
      <c r="A240" s="36"/>
    </row>
    <row r="241" ht="12.75">
      <c r="A241" s="36"/>
    </row>
    <row r="242" ht="12.75">
      <c r="A242" s="36"/>
    </row>
    <row r="243" ht="12.75">
      <c r="A243" s="36"/>
    </row>
    <row r="244" ht="12.75">
      <c r="A244" s="36"/>
    </row>
    <row r="245" ht="12.75">
      <c r="A245" s="36"/>
    </row>
    <row r="246" ht="12.75">
      <c r="A246" s="36"/>
    </row>
    <row r="247" ht="12.75">
      <c r="A247" s="36"/>
    </row>
    <row r="248" ht="12.75">
      <c r="A248" s="36"/>
    </row>
    <row r="249" ht="12.75">
      <c r="A249" s="36"/>
    </row>
    <row r="250" ht="12.75">
      <c r="A250" s="36"/>
    </row>
    <row r="251" ht="12.75">
      <c r="A251" s="36"/>
    </row>
    <row r="252" ht="12.75">
      <c r="A252" s="36"/>
    </row>
    <row r="253" ht="12.75">
      <c r="A253" s="36"/>
    </row>
    <row r="254" ht="12.75">
      <c r="A254" s="36"/>
    </row>
    <row r="255" ht="12.75">
      <c r="A255" s="36"/>
    </row>
    <row r="256" ht="12.75">
      <c r="A256" s="36"/>
    </row>
    <row r="257" ht="12.75">
      <c r="A257" s="36"/>
    </row>
    <row r="258" ht="12.75">
      <c r="A258" s="36"/>
    </row>
    <row r="259" ht="12.75">
      <c r="A259" s="36"/>
    </row>
    <row r="260" ht="12.75">
      <c r="A260" s="36"/>
    </row>
    <row r="261" ht="12.75">
      <c r="A261" s="36"/>
    </row>
    <row r="262" ht="12.75">
      <c r="A262" s="36"/>
    </row>
    <row r="263" ht="12.75">
      <c r="A263" s="36"/>
    </row>
    <row r="264" ht="12.75">
      <c r="A264" s="36"/>
    </row>
    <row r="265" ht="12.75">
      <c r="A265" s="36"/>
    </row>
    <row r="266" ht="12.75">
      <c r="A266" s="36"/>
    </row>
    <row r="267" ht="12.75">
      <c r="A267" s="36"/>
    </row>
    <row r="268" ht="12.75">
      <c r="A268" s="36"/>
    </row>
    <row r="269" ht="12.75">
      <c r="A269" s="36"/>
    </row>
    <row r="270" ht="12.75">
      <c r="A270" s="36"/>
    </row>
    <row r="271" ht="12.75">
      <c r="A271" s="36"/>
    </row>
    <row r="272" ht="12.75">
      <c r="A272" s="36"/>
    </row>
    <row r="273" ht="12.75">
      <c r="A273" s="36"/>
    </row>
    <row r="274" ht="12.75">
      <c r="A274" s="36"/>
    </row>
    <row r="275" ht="12.75">
      <c r="A275" s="36"/>
    </row>
    <row r="276" ht="12.75">
      <c r="A276" s="36"/>
    </row>
    <row r="277" ht="12.75">
      <c r="A277" s="36"/>
    </row>
    <row r="278" ht="12.75">
      <c r="A278" s="36"/>
    </row>
    <row r="279" ht="12.75">
      <c r="A279" s="36"/>
    </row>
    <row r="280" ht="12.75">
      <c r="A280" s="36"/>
    </row>
    <row r="281" ht="12.75">
      <c r="A281" s="36"/>
    </row>
    <row r="282" ht="12.75">
      <c r="A282" s="36"/>
    </row>
    <row r="283" ht="12.75">
      <c r="A283" s="36"/>
    </row>
    <row r="284" ht="12.75">
      <c r="A284" s="36"/>
    </row>
    <row r="285" ht="12.75">
      <c r="A285" s="36"/>
    </row>
    <row r="286" ht="12.75">
      <c r="A286" s="36"/>
    </row>
    <row r="287" ht="12.75">
      <c r="A287" s="36"/>
    </row>
    <row r="288" ht="12.75">
      <c r="A288" s="36"/>
    </row>
    <row r="289" ht="12.75">
      <c r="A289" s="36"/>
    </row>
    <row r="290" ht="12.75">
      <c r="A290" s="36"/>
    </row>
    <row r="291" ht="12.75">
      <c r="A291" s="36"/>
    </row>
    <row r="292" ht="12.75">
      <c r="A292" s="36"/>
    </row>
    <row r="293" ht="12.75">
      <c r="A293" s="36"/>
    </row>
    <row r="294" ht="12.75">
      <c r="A294" s="36"/>
    </row>
    <row r="295" ht="12.75">
      <c r="A295" s="36"/>
    </row>
    <row r="296" ht="12.75">
      <c r="A296" s="36"/>
    </row>
    <row r="297" ht="12.75">
      <c r="A297" s="36"/>
    </row>
    <row r="298" ht="12.75">
      <c r="A298" s="36"/>
    </row>
    <row r="299" ht="12.75">
      <c r="A299" s="36"/>
    </row>
    <row r="300" ht="12.75">
      <c r="A300" s="36"/>
    </row>
    <row r="301" ht="12.75">
      <c r="A301" s="36"/>
    </row>
    <row r="302" ht="12.75">
      <c r="A302" s="36"/>
    </row>
    <row r="303" ht="12.75">
      <c r="A303" s="36"/>
    </row>
    <row r="304" ht="12.75">
      <c r="A304" s="36"/>
    </row>
    <row r="305" ht="12.75">
      <c r="A305" s="36"/>
    </row>
    <row r="306" ht="12.75">
      <c r="A306" s="36"/>
    </row>
    <row r="307" ht="12.75">
      <c r="A307" s="36"/>
    </row>
    <row r="308" ht="12.75">
      <c r="A308" s="36"/>
    </row>
    <row r="309" ht="12.75">
      <c r="A309" s="36"/>
    </row>
    <row r="310" ht="12.75">
      <c r="A310" s="36"/>
    </row>
    <row r="311" ht="12.75">
      <c r="A311" s="36"/>
    </row>
    <row r="312" ht="12.75">
      <c r="A312" s="36"/>
    </row>
    <row r="313" ht="12.75">
      <c r="A313" s="36"/>
    </row>
    <row r="314" ht="12.75">
      <c r="A314" s="36"/>
    </row>
    <row r="315" ht="12.75">
      <c r="A315" s="36"/>
    </row>
    <row r="316" ht="12.75">
      <c r="A316" s="36"/>
    </row>
    <row r="317" ht="12.75">
      <c r="A317" s="36"/>
    </row>
    <row r="318" ht="12.75">
      <c r="A318" s="36"/>
    </row>
    <row r="319" ht="12.75">
      <c r="A319" s="36"/>
    </row>
    <row r="320" ht="12.75">
      <c r="A320" s="36"/>
    </row>
    <row r="321" ht="12.75">
      <c r="A321" s="36"/>
    </row>
    <row r="322" ht="12.75">
      <c r="A322" s="36"/>
    </row>
    <row r="323" ht="12.75">
      <c r="A323" s="36"/>
    </row>
    <row r="324" ht="12.75">
      <c r="A324" s="36"/>
    </row>
    <row r="325" ht="12.75">
      <c r="A325" s="36"/>
    </row>
    <row r="326" ht="12.75">
      <c r="A326" s="36"/>
    </row>
    <row r="327" ht="12.75">
      <c r="A327" s="36"/>
    </row>
    <row r="328" ht="12.75">
      <c r="A328" s="36"/>
    </row>
    <row r="329" ht="12.75">
      <c r="A329" s="36"/>
    </row>
    <row r="330" ht="12.75">
      <c r="A330" s="36"/>
    </row>
    <row r="331" ht="12.75">
      <c r="A331" s="36"/>
    </row>
    <row r="332" ht="12.75">
      <c r="A332" s="36"/>
    </row>
    <row r="333" ht="12.75">
      <c r="A333" s="36"/>
    </row>
    <row r="334" ht="12.75">
      <c r="A334" s="36"/>
    </row>
    <row r="335" ht="12.75">
      <c r="A335" s="36"/>
    </row>
    <row r="336" ht="12.75">
      <c r="A336" s="36"/>
    </row>
    <row r="337" ht="12.75">
      <c r="A337" s="36"/>
    </row>
    <row r="338" ht="12.75">
      <c r="A338" s="36"/>
    </row>
    <row r="339" ht="12.75">
      <c r="A339" s="36"/>
    </row>
    <row r="340" ht="12.75">
      <c r="A340" s="36"/>
    </row>
    <row r="341" ht="12.75">
      <c r="A341" s="36"/>
    </row>
    <row r="342" ht="12.75">
      <c r="A342" s="36"/>
    </row>
    <row r="343" ht="12.75">
      <c r="A343" s="36"/>
    </row>
    <row r="344" ht="12.75">
      <c r="A344" s="36"/>
    </row>
    <row r="345" ht="12.75">
      <c r="A345" s="36"/>
    </row>
    <row r="346" ht="12.75">
      <c r="A346" s="36"/>
    </row>
    <row r="347" ht="12.75">
      <c r="A347" s="36"/>
    </row>
    <row r="348" ht="12.75">
      <c r="A348" s="36"/>
    </row>
    <row r="349" ht="12.75">
      <c r="A349" s="36"/>
    </row>
    <row r="350" ht="12.75">
      <c r="A350" s="36"/>
    </row>
    <row r="351" ht="12.75">
      <c r="A351" s="36"/>
    </row>
    <row r="352" ht="12.75">
      <c r="A352" s="36"/>
    </row>
    <row r="353" ht="12.75">
      <c r="A353" s="36"/>
    </row>
    <row r="354" ht="12.75">
      <c r="A354" s="36"/>
    </row>
    <row r="355" ht="12.75">
      <c r="A355" s="36"/>
    </row>
    <row r="356" ht="12.75">
      <c r="A356" s="36"/>
    </row>
    <row r="357" ht="12.75">
      <c r="A357" s="36"/>
    </row>
    <row r="358" ht="12.75">
      <c r="A358" s="36"/>
    </row>
    <row r="359" ht="12.75">
      <c r="A359" s="36"/>
    </row>
    <row r="360" ht="12.75">
      <c r="A360" s="36"/>
    </row>
    <row r="361" ht="12.75">
      <c r="A361" s="36"/>
    </row>
    <row r="362" ht="12.75">
      <c r="A362" s="36"/>
    </row>
    <row r="363" ht="12.75">
      <c r="A363" s="36"/>
    </row>
    <row r="364" ht="12.75">
      <c r="A364" s="36"/>
    </row>
    <row r="365" ht="12.75">
      <c r="A365" s="36"/>
    </row>
    <row r="366" ht="12.75">
      <c r="A366" s="36"/>
    </row>
    <row r="367" ht="12.75">
      <c r="A367" s="36"/>
    </row>
    <row r="368" ht="12.75">
      <c r="A368" s="36"/>
    </row>
    <row r="369" ht="12.75">
      <c r="A369" s="36"/>
    </row>
    <row r="370" ht="12.75">
      <c r="A370" s="36"/>
    </row>
    <row r="371" ht="12.75">
      <c r="A371" s="36"/>
    </row>
    <row r="372" ht="12.75">
      <c r="A372" s="36"/>
    </row>
    <row r="373" ht="12.75">
      <c r="A373" s="36"/>
    </row>
    <row r="374" ht="12.75">
      <c r="A374" s="36"/>
    </row>
    <row r="375" ht="12.75">
      <c r="A375" s="36"/>
    </row>
    <row r="376" ht="12.75">
      <c r="A376" s="36"/>
    </row>
    <row r="377" ht="12.75">
      <c r="A377" s="36"/>
    </row>
    <row r="378" ht="12.75">
      <c r="A378" s="36"/>
    </row>
    <row r="379" ht="12.75">
      <c r="A379" s="36"/>
    </row>
    <row r="380" ht="12.75">
      <c r="A380" s="36"/>
    </row>
    <row r="381" ht="12.75">
      <c r="A381" s="36"/>
    </row>
    <row r="382" ht="12.75">
      <c r="A382" s="36"/>
    </row>
    <row r="383" ht="12.75">
      <c r="A383" s="36"/>
    </row>
    <row r="384" ht="12.75">
      <c r="A384" s="36"/>
    </row>
    <row r="385" ht="12.75">
      <c r="A385" s="36"/>
    </row>
    <row r="386" ht="12.75">
      <c r="A386" s="36"/>
    </row>
    <row r="387" ht="12.75">
      <c r="A387" s="36"/>
    </row>
    <row r="388" ht="12.75">
      <c r="A388" s="36"/>
    </row>
    <row r="389" ht="12.75">
      <c r="A389" s="36"/>
    </row>
    <row r="390" ht="12.75">
      <c r="A390" s="36"/>
    </row>
    <row r="391" ht="12.75">
      <c r="A391" s="36"/>
    </row>
    <row r="392" ht="12.75">
      <c r="A392" s="36"/>
    </row>
    <row r="393" ht="12.75">
      <c r="A393" s="36"/>
    </row>
    <row r="394" ht="12.75">
      <c r="A394" s="36"/>
    </row>
    <row r="395" ht="12.75">
      <c r="A395" s="36"/>
    </row>
    <row r="396" ht="12.75">
      <c r="A396" s="36"/>
    </row>
    <row r="397" ht="12.75">
      <c r="A397" s="36"/>
    </row>
    <row r="398" ht="12.75">
      <c r="A398" s="36"/>
    </row>
    <row r="399" ht="12.75">
      <c r="A399" s="36"/>
    </row>
    <row r="400" ht="12.75">
      <c r="A400" s="36"/>
    </row>
    <row r="401" ht="12.75">
      <c r="A401" s="36"/>
    </row>
    <row r="402" ht="12.75">
      <c r="A402" s="36"/>
    </row>
    <row r="403" ht="12.75">
      <c r="A403" s="36"/>
    </row>
    <row r="404" ht="12.75">
      <c r="A404" s="36"/>
    </row>
    <row r="405" ht="12.75">
      <c r="A405" s="36"/>
    </row>
    <row r="406" ht="12.75">
      <c r="A406" s="36"/>
    </row>
    <row r="407" ht="12.75">
      <c r="A407" s="36"/>
    </row>
    <row r="408" ht="12.75">
      <c r="A408" s="36"/>
    </row>
    <row r="409" ht="12.75">
      <c r="A409" s="36"/>
    </row>
    <row r="410" ht="12.75">
      <c r="A410" s="36"/>
    </row>
    <row r="411" ht="12.75">
      <c r="A411" s="36"/>
    </row>
    <row r="412" ht="12.75">
      <c r="A412" s="36"/>
    </row>
    <row r="413" ht="12.75">
      <c r="A413" s="36"/>
    </row>
    <row r="414" ht="12.75">
      <c r="A414" s="36"/>
    </row>
    <row r="415" ht="12.75">
      <c r="A415" s="36"/>
    </row>
    <row r="416" ht="12.75">
      <c r="A416" s="36"/>
    </row>
    <row r="417" ht="12.75">
      <c r="A417" s="36"/>
    </row>
    <row r="418" ht="12.75">
      <c r="A418" s="36"/>
    </row>
    <row r="419" ht="12.75">
      <c r="A419" s="36"/>
    </row>
    <row r="420" ht="12.75">
      <c r="A420" s="36"/>
    </row>
    <row r="421" ht="12.75">
      <c r="A421" s="36"/>
    </row>
    <row r="422" ht="12.75">
      <c r="A422" s="36"/>
    </row>
    <row r="423" ht="12.75">
      <c r="A423" s="36"/>
    </row>
    <row r="424" ht="12.75">
      <c r="A424" s="36"/>
    </row>
    <row r="425" ht="12.75">
      <c r="A425" s="36"/>
    </row>
    <row r="426" ht="12.75">
      <c r="A426" s="36"/>
    </row>
    <row r="427" ht="12.75">
      <c r="A427" s="36"/>
    </row>
    <row r="428" ht="12.75">
      <c r="A428" s="36"/>
    </row>
    <row r="429" ht="12.75">
      <c r="A429" s="36"/>
    </row>
    <row r="430" ht="12.75">
      <c r="A430" s="36"/>
    </row>
    <row r="431" ht="12.75">
      <c r="A431" s="36"/>
    </row>
    <row r="432" ht="12.75">
      <c r="A432" s="36"/>
    </row>
    <row r="433" ht="12.75">
      <c r="A433" s="36"/>
    </row>
    <row r="434" ht="12.75">
      <c r="A434" s="36"/>
    </row>
    <row r="435" ht="12.75">
      <c r="A435" s="36"/>
    </row>
    <row r="436" ht="12.75">
      <c r="A436" s="36"/>
    </row>
    <row r="437" ht="12.75">
      <c r="A437" s="36"/>
    </row>
    <row r="438" ht="12.75">
      <c r="A438" s="36"/>
    </row>
    <row r="439" ht="12.75">
      <c r="A439" s="36"/>
    </row>
    <row r="440" ht="12.75">
      <c r="A440" s="36"/>
    </row>
    <row r="441" ht="12.75">
      <c r="A441" s="36"/>
    </row>
    <row r="442" ht="12.75">
      <c r="A442" s="36"/>
    </row>
    <row r="443" ht="12.75">
      <c r="A443" s="36"/>
    </row>
    <row r="444" ht="12.75">
      <c r="A444" s="36"/>
    </row>
    <row r="445" ht="12.75">
      <c r="A445" s="36"/>
    </row>
    <row r="446" ht="12.75">
      <c r="A446" s="36"/>
    </row>
    <row r="447" ht="12.75">
      <c r="A447" s="36"/>
    </row>
    <row r="448" ht="12.75">
      <c r="A448" s="36"/>
    </row>
    <row r="449" ht="12.75">
      <c r="A449" s="36"/>
    </row>
    <row r="450" ht="12.75">
      <c r="A450" s="36"/>
    </row>
    <row r="451" ht="12.75">
      <c r="A451" s="36"/>
    </row>
    <row r="452" ht="12.75">
      <c r="A452" s="36"/>
    </row>
    <row r="453" ht="12.75">
      <c r="A453" s="36"/>
    </row>
    <row r="454" ht="12.75">
      <c r="A454" s="36"/>
    </row>
    <row r="455" ht="12.75">
      <c r="A455" s="36"/>
    </row>
    <row r="456" ht="12.75">
      <c r="A456" s="36"/>
    </row>
    <row r="457" ht="12.75">
      <c r="A457" s="36"/>
    </row>
    <row r="458" ht="12.75">
      <c r="A458" s="36"/>
    </row>
    <row r="459" ht="12.75">
      <c r="A459" s="36"/>
    </row>
    <row r="460" ht="12.75">
      <c r="A460" s="36"/>
    </row>
    <row r="461" ht="12.75">
      <c r="A461" s="36"/>
    </row>
    <row r="462" ht="12.75">
      <c r="A462" s="36"/>
    </row>
    <row r="463" ht="12.75">
      <c r="A463" s="36"/>
    </row>
    <row r="464" ht="12.75">
      <c r="A464" s="36"/>
    </row>
    <row r="465" ht="12.75">
      <c r="A465" s="36"/>
    </row>
    <row r="466" ht="12.75">
      <c r="A466" s="36"/>
    </row>
    <row r="467" ht="12.75">
      <c r="A467" s="36"/>
    </row>
    <row r="468" ht="12.75">
      <c r="A468" s="36"/>
    </row>
    <row r="469" ht="12.75">
      <c r="A469" s="36"/>
    </row>
    <row r="470" ht="12.75">
      <c r="A470" s="36"/>
    </row>
    <row r="471" ht="12.75">
      <c r="A471" s="36"/>
    </row>
    <row r="472" ht="12.75">
      <c r="A472" s="36"/>
    </row>
    <row r="473" ht="12.75">
      <c r="A473" s="36"/>
    </row>
    <row r="474" ht="12.75">
      <c r="A474" s="36"/>
    </row>
    <row r="475" ht="12.75">
      <c r="A475" s="36"/>
    </row>
    <row r="476" ht="12.75">
      <c r="A476" s="36"/>
    </row>
    <row r="477" ht="12.75">
      <c r="A477" s="36"/>
    </row>
    <row r="478" ht="12.75">
      <c r="A478" s="36"/>
    </row>
    <row r="479" ht="12.75">
      <c r="A479" s="36"/>
    </row>
    <row r="480" ht="12.75">
      <c r="A480" s="36"/>
    </row>
    <row r="481" ht="12.75">
      <c r="A481" s="36"/>
    </row>
    <row r="482" ht="12.75">
      <c r="A482" s="36"/>
    </row>
    <row r="483" ht="12.75">
      <c r="A483" s="36"/>
    </row>
    <row r="484" ht="12.75">
      <c r="A484" s="36"/>
    </row>
    <row r="485" ht="12.75">
      <c r="A485" s="36"/>
    </row>
    <row r="486" ht="12.75">
      <c r="A486" s="36"/>
    </row>
    <row r="487" ht="12.75">
      <c r="A487" s="36"/>
    </row>
    <row r="488" ht="12.75">
      <c r="A488" s="36"/>
    </row>
    <row r="489" ht="12.75">
      <c r="A489" s="36"/>
    </row>
    <row r="490" ht="12.75">
      <c r="A490" s="36"/>
    </row>
    <row r="491" ht="12.75">
      <c r="A491" s="36"/>
    </row>
    <row r="492" ht="12.75">
      <c r="A492" s="36"/>
    </row>
    <row r="493" ht="12.75">
      <c r="A493" s="36"/>
    </row>
    <row r="494" ht="12.75">
      <c r="A494" s="36"/>
    </row>
    <row r="495" ht="12.75">
      <c r="A495" s="36"/>
    </row>
    <row r="496" ht="12.75">
      <c r="A496" s="36"/>
    </row>
    <row r="497" ht="12.75">
      <c r="A497" s="36"/>
    </row>
    <row r="498" ht="12.75">
      <c r="A498" s="36"/>
    </row>
    <row r="499" ht="12.75">
      <c r="A499" s="36"/>
    </row>
    <row r="500" ht="12.75">
      <c r="A500" s="36"/>
    </row>
    <row r="501" ht="12.75">
      <c r="A501" s="36"/>
    </row>
    <row r="502" ht="12.75">
      <c r="A502" s="36"/>
    </row>
    <row r="503" ht="12.75">
      <c r="A503" s="36"/>
    </row>
    <row r="504" ht="12.75">
      <c r="A504" s="36"/>
    </row>
    <row r="505" ht="12.75">
      <c r="A505" s="36"/>
    </row>
    <row r="506" ht="12.75">
      <c r="A506" s="36"/>
    </row>
    <row r="507" ht="12.75">
      <c r="A507" s="36"/>
    </row>
    <row r="508" ht="12.75">
      <c r="A508" s="36"/>
    </row>
    <row r="509" ht="12.75">
      <c r="A509" s="36"/>
    </row>
    <row r="510" ht="12.75">
      <c r="A510" s="36"/>
    </row>
    <row r="511" ht="12.75">
      <c r="A511" s="36"/>
    </row>
    <row r="512" ht="12.75">
      <c r="A512" s="36"/>
    </row>
    <row r="513" ht="12.75">
      <c r="A513" s="36"/>
    </row>
    <row r="514" ht="12.75">
      <c r="A514" s="36"/>
    </row>
    <row r="515" ht="12.75">
      <c r="A515" s="36"/>
    </row>
    <row r="516" ht="12.75">
      <c r="A516" s="36"/>
    </row>
    <row r="517" ht="12.75">
      <c r="A517" s="36"/>
    </row>
    <row r="518" ht="12.75">
      <c r="A518" s="36"/>
    </row>
    <row r="519" ht="12.75">
      <c r="A519" s="36"/>
    </row>
    <row r="520" ht="12.75">
      <c r="A520" s="36"/>
    </row>
    <row r="521" ht="12.75">
      <c r="A521" s="36"/>
    </row>
    <row r="522" ht="12.75">
      <c r="A522" s="36"/>
    </row>
    <row r="523" ht="12.75">
      <c r="A523" s="36"/>
    </row>
    <row r="524" ht="12.75">
      <c r="A524" s="36"/>
    </row>
    <row r="525" ht="12.75">
      <c r="A525" s="36"/>
    </row>
    <row r="526" ht="12.75">
      <c r="A526" s="36"/>
    </row>
    <row r="527" ht="12.75">
      <c r="A527" s="36"/>
    </row>
    <row r="528" ht="12.75">
      <c r="A528" s="36"/>
    </row>
    <row r="529" ht="12.75">
      <c r="A529" s="36"/>
    </row>
    <row r="530" ht="12.75">
      <c r="A530" s="36"/>
    </row>
    <row r="531" ht="12.75">
      <c r="A531" s="36"/>
    </row>
    <row r="532" ht="12.75">
      <c r="A532" s="36"/>
    </row>
    <row r="533" ht="12.75">
      <c r="A533" s="36"/>
    </row>
    <row r="534" ht="12.75">
      <c r="A534" s="36"/>
    </row>
    <row r="535" ht="12.75">
      <c r="A535" s="36"/>
    </row>
    <row r="536" ht="12.75">
      <c r="A536" s="36"/>
    </row>
    <row r="537" ht="12.75">
      <c r="A537" s="36"/>
    </row>
    <row r="538" ht="12.75">
      <c r="A538" s="36"/>
    </row>
    <row r="539" ht="12.75">
      <c r="A539" s="36"/>
    </row>
    <row r="540" ht="12.75">
      <c r="A540" s="36"/>
    </row>
    <row r="541" ht="12.75">
      <c r="A541" s="36"/>
    </row>
    <row r="542" ht="12.75">
      <c r="A542" s="36"/>
    </row>
    <row r="543" ht="12.75">
      <c r="A543" s="36"/>
    </row>
    <row r="544" ht="12.75">
      <c r="A544" s="36"/>
    </row>
    <row r="545" ht="12.75">
      <c r="A545" s="36"/>
    </row>
    <row r="546" ht="12.75">
      <c r="A546" s="36"/>
    </row>
    <row r="547" ht="12.75">
      <c r="A547" s="36"/>
    </row>
    <row r="548" ht="12.75">
      <c r="A548" s="36"/>
    </row>
    <row r="549" ht="12.75">
      <c r="A549" s="36"/>
    </row>
    <row r="550" ht="12.75">
      <c r="A550" s="36"/>
    </row>
    <row r="551" ht="12.75">
      <c r="A551" s="36"/>
    </row>
    <row r="552" ht="12.75">
      <c r="A552" s="36"/>
    </row>
    <row r="553" ht="12.75">
      <c r="A553" s="36"/>
    </row>
    <row r="554" ht="12.75">
      <c r="A554" s="36"/>
    </row>
    <row r="555" ht="12.75">
      <c r="A555" s="36"/>
    </row>
    <row r="556" ht="12.75">
      <c r="A556" s="36"/>
    </row>
    <row r="557" ht="12.75">
      <c r="A557" s="36"/>
    </row>
    <row r="558" ht="12.75">
      <c r="A558" s="36"/>
    </row>
    <row r="559" ht="12.75">
      <c r="A559" s="36"/>
    </row>
    <row r="560" ht="12.75">
      <c r="A560" s="36"/>
    </row>
    <row r="561" ht="12.75">
      <c r="A561" s="36"/>
    </row>
    <row r="562" ht="12.75">
      <c r="A562" s="36"/>
    </row>
    <row r="563" ht="12.75">
      <c r="A563" s="36"/>
    </row>
    <row r="564" ht="12.75">
      <c r="A564" s="36"/>
    </row>
    <row r="565" ht="12.75">
      <c r="A565" s="36"/>
    </row>
    <row r="566" ht="12.75">
      <c r="A566" s="36"/>
    </row>
    <row r="567" ht="12.75">
      <c r="A567" s="36"/>
    </row>
    <row r="568" ht="12.75">
      <c r="A568" s="36"/>
    </row>
    <row r="569" ht="12.75">
      <c r="A569" s="36"/>
    </row>
    <row r="570" ht="12.75">
      <c r="A570" s="36"/>
    </row>
    <row r="571" ht="12.75">
      <c r="A571" s="36"/>
    </row>
    <row r="572" ht="12.75">
      <c r="A572" s="36"/>
    </row>
    <row r="573" ht="12.75">
      <c r="A573" s="36"/>
    </row>
    <row r="574" ht="12.75">
      <c r="A574" s="36"/>
    </row>
    <row r="575" ht="12.75">
      <c r="A575" s="36"/>
    </row>
    <row r="576" ht="12.75">
      <c r="A576" s="36"/>
    </row>
    <row r="577" ht="12.75">
      <c r="A577" s="36"/>
    </row>
    <row r="578" ht="12.75">
      <c r="A578" s="36"/>
    </row>
    <row r="579" ht="12.75">
      <c r="A579" s="36"/>
    </row>
    <row r="580" ht="12.75">
      <c r="A580" s="36"/>
    </row>
    <row r="581" ht="12.75">
      <c r="A581" s="36"/>
    </row>
    <row r="582" ht="12.75">
      <c r="A582" s="36"/>
    </row>
    <row r="583" ht="12.75">
      <c r="A583" s="36"/>
    </row>
    <row r="584" ht="12.75">
      <c r="A584" s="36"/>
    </row>
    <row r="585" ht="12.75">
      <c r="A585" s="36"/>
    </row>
    <row r="586" ht="12.75">
      <c r="A586" s="36"/>
    </row>
    <row r="587" ht="12.75">
      <c r="A587" s="36"/>
    </row>
    <row r="588" ht="12.75">
      <c r="A588" s="36"/>
    </row>
    <row r="589" ht="12.75">
      <c r="A589" s="36"/>
    </row>
    <row r="590" ht="12.75">
      <c r="A590" s="36"/>
    </row>
    <row r="591" ht="12.75">
      <c r="A591" s="36"/>
    </row>
    <row r="592" ht="12.75">
      <c r="A592" s="36"/>
    </row>
    <row r="593" ht="12.75">
      <c r="A593" s="36"/>
    </row>
    <row r="594" ht="12.75">
      <c r="A594" s="36"/>
    </row>
    <row r="595" ht="12.75">
      <c r="A595" s="36"/>
    </row>
    <row r="596" ht="12.75">
      <c r="A596" s="36"/>
    </row>
    <row r="597" ht="12.75">
      <c r="A597" s="36"/>
    </row>
    <row r="598" ht="12.75">
      <c r="A598" s="36"/>
    </row>
    <row r="599" ht="12.75">
      <c r="A599" s="36"/>
    </row>
    <row r="600" ht="12.75">
      <c r="A600" s="36"/>
    </row>
    <row r="601" ht="12.75">
      <c r="A601" s="36"/>
    </row>
    <row r="602" ht="12.75">
      <c r="A602" s="36"/>
    </row>
    <row r="603" ht="12.75">
      <c r="A603" s="36"/>
    </row>
    <row r="604" ht="12.75">
      <c r="A604" s="36"/>
    </row>
    <row r="605" ht="12.75">
      <c r="A605" s="36"/>
    </row>
    <row r="606" ht="12.75">
      <c r="A606" s="36"/>
    </row>
    <row r="607" ht="12.75">
      <c r="A607" s="36"/>
    </row>
    <row r="608" ht="12.75">
      <c r="A608" s="36"/>
    </row>
    <row r="609" ht="12.75">
      <c r="A609" s="36"/>
    </row>
    <row r="610" ht="12.75">
      <c r="A610" s="36"/>
    </row>
    <row r="611" ht="12.75">
      <c r="A611" s="36"/>
    </row>
    <row r="612" ht="12.75">
      <c r="A612" s="36"/>
    </row>
    <row r="613" ht="12.75">
      <c r="A613" s="36"/>
    </row>
    <row r="614" ht="12.75">
      <c r="A614" s="36"/>
    </row>
    <row r="615" ht="12.75">
      <c r="A615" s="36"/>
    </row>
    <row r="616" ht="12.75">
      <c r="A616" s="36"/>
    </row>
    <row r="617" ht="12.75">
      <c r="A617" s="36"/>
    </row>
    <row r="618" ht="12.75">
      <c r="A618" s="36"/>
    </row>
    <row r="619" ht="12.75">
      <c r="A619" s="36"/>
    </row>
    <row r="620" ht="12.75">
      <c r="A620" s="36"/>
    </row>
    <row r="621" ht="12.75">
      <c r="A621" s="36"/>
    </row>
    <row r="622" ht="12.75">
      <c r="A622" s="36"/>
    </row>
    <row r="623" ht="12.75">
      <c r="A623" s="36"/>
    </row>
    <row r="624" ht="12.75">
      <c r="A624" s="36"/>
    </row>
    <row r="625" ht="12.75">
      <c r="A625" s="36"/>
    </row>
    <row r="626" ht="12.75">
      <c r="A626" s="36"/>
    </row>
    <row r="627" ht="12.75">
      <c r="A627" s="36"/>
    </row>
    <row r="628" ht="12.75">
      <c r="A628" s="36"/>
    </row>
    <row r="629" ht="12.75">
      <c r="A629" s="36"/>
    </row>
    <row r="630" ht="12.75">
      <c r="A630" s="36"/>
    </row>
    <row r="631" ht="12.75">
      <c r="A631" s="36"/>
    </row>
    <row r="632" ht="12.75">
      <c r="A632" s="36"/>
    </row>
    <row r="633" ht="12.75">
      <c r="A633" s="36"/>
    </row>
    <row r="634" ht="12.75">
      <c r="A634" s="36"/>
    </row>
    <row r="635" ht="12.75">
      <c r="A635" s="36"/>
    </row>
    <row r="636" ht="12.75">
      <c r="A636" s="36"/>
    </row>
    <row r="637" ht="12.75">
      <c r="A637" s="36"/>
    </row>
    <row r="638" ht="12.75">
      <c r="A638" s="36"/>
    </row>
    <row r="639" ht="12.75">
      <c r="A639" s="36"/>
    </row>
    <row r="640" ht="12.75">
      <c r="A640" s="36"/>
    </row>
    <row r="641" ht="12.75">
      <c r="A641" s="36"/>
    </row>
    <row r="642" ht="12.75">
      <c r="A642" s="36"/>
    </row>
    <row r="643" ht="12.75">
      <c r="A643" s="36"/>
    </row>
    <row r="644" ht="12.75">
      <c r="A644" s="36"/>
    </row>
    <row r="645" ht="12.75">
      <c r="A645" s="36"/>
    </row>
    <row r="646" ht="12.75">
      <c r="A646" s="36"/>
    </row>
    <row r="647" ht="12.75">
      <c r="A647" s="36"/>
    </row>
    <row r="648" ht="12.75">
      <c r="A648" s="36"/>
    </row>
    <row r="649" ht="12.75">
      <c r="A649" s="36"/>
    </row>
    <row r="650" ht="12.75">
      <c r="A650" s="36"/>
    </row>
    <row r="651" ht="12.75">
      <c r="A651" s="36"/>
    </row>
    <row r="652" ht="12.75">
      <c r="A652" s="36"/>
    </row>
    <row r="653" ht="12.75">
      <c r="A653" s="36"/>
    </row>
    <row r="654" ht="12.75">
      <c r="A654" s="36"/>
    </row>
    <row r="655" ht="12.75">
      <c r="A655" s="36"/>
    </row>
    <row r="656" ht="12.75">
      <c r="A656" s="36"/>
    </row>
    <row r="657" ht="12.75">
      <c r="A657" s="36"/>
    </row>
    <row r="658" ht="12.75">
      <c r="A658" s="36"/>
    </row>
    <row r="659" ht="12.75">
      <c r="A659" s="36"/>
    </row>
    <row r="660" ht="12.75">
      <c r="A660" s="36"/>
    </row>
    <row r="661" ht="12.75">
      <c r="A661" s="36"/>
    </row>
    <row r="662" ht="12.75">
      <c r="A662" s="36"/>
    </row>
    <row r="663" ht="12.75">
      <c r="A663" s="36"/>
    </row>
    <row r="664" ht="12.75">
      <c r="A664" s="36"/>
    </row>
    <row r="665" ht="12.75">
      <c r="A665" s="36"/>
    </row>
    <row r="666" ht="12.75">
      <c r="A666" s="36"/>
    </row>
    <row r="667" ht="12.75">
      <c r="A667" s="36"/>
    </row>
    <row r="668" ht="12.75">
      <c r="A668" s="36"/>
    </row>
    <row r="669" ht="12.75">
      <c r="A669" s="36"/>
    </row>
    <row r="670" ht="12.75">
      <c r="A670" s="36"/>
    </row>
    <row r="671" ht="12.75">
      <c r="A671" s="36"/>
    </row>
    <row r="672" ht="12.75">
      <c r="A672" s="36"/>
    </row>
    <row r="673" ht="12.75">
      <c r="A673" s="36"/>
    </row>
    <row r="674" ht="12.75">
      <c r="A674" s="36"/>
    </row>
    <row r="675" ht="12.75">
      <c r="A675" s="36"/>
    </row>
    <row r="676" ht="12.75">
      <c r="A676" s="36"/>
    </row>
    <row r="677" ht="12.75">
      <c r="A677" s="36"/>
    </row>
    <row r="678" ht="12.75">
      <c r="A678" s="36"/>
    </row>
    <row r="679" ht="12.75">
      <c r="A679" s="36"/>
    </row>
    <row r="680" ht="12.75">
      <c r="A680" s="36"/>
    </row>
    <row r="681" ht="12.75">
      <c r="A681" s="36"/>
    </row>
    <row r="682" ht="12.75">
      <c r="A682" s="36"/>
    </row>
    <row r="683" ht="12.75">
      <c r="A683" s="36"/>
    </row>
    <row r="684" ht="12.75">
      <c r="A684" s="36"/>
    </row>
    <row r="685" ht="12.75">
      <c r="A685" s="36"/>
    </row>
    <row r="686" ht="12.75">
      <c r="A686" s="36"/>
    </row>
    <row r="687" ht="12.75">
      <c r="A687" s="36"/>
    </row>
    <row r="688" ht="12.75">
      <c r="A688" s="36"/>
    </row>
    <row r="689" ht="12.75">
      <c r="A689" s="36"/>
    </row>
    <row r="690" ht="12.75">
      <c r="A690" s="36"/>
    </row>
    <row r="691" ht="12.75">
      <c r="A691" s="36"/>
    </row>
    <row r="692" ht="12.75">
      <c r="A692" s="36"/>
    </row>
    <row r="693" ht="12.75">
      <c r="A693" s="36"/>
    </row>
    <row r="694" ht="12.75">
      <c r="A694" s="36"/>
    </row>
    <row r="695" ht="12.75">
      <c r="A695" s="36"/>
    </row>
    <row r="696" ht="12.75">
      <c r="A696" s="36"/>
    </row>
    <row r="697" ht="12.75">
      <c r="A697" s="36"/>
    </row>
    <row r="698" ht="12.75">
      <c r="A698" s="36"/>
    </row>
    <row r="699" ht="12.75">
      <c r="A699" s="36"/>
    </row>
    <row r="700" ht="12.75">
      <c r="A700" s="36"/>
    </row>
    <row r="701" ht="12.75">
      <c r="A701" s="36"/>
    </row>
    <row r="702" ht="12.75">
      <c r="A702" s="36"/>
    </row>
    <row r="703" ht="12.75">
      <c r="A703" s="36"/>
    </row>
    <row r="704" ht="12.75">
      <c r="A704" s="36"/>
    </row>
    <row r="705" ht="12.75">
      <c r="A705" s="36"/>
    </row>
    <row r="706" ht="12.75">
      <c r="A706" s="36"/>
    </row>
    <row r="707" ht="12.75">
      <c r="A707" s="36"/>
    </row>
    <row r="708" ht="12.75">
      <c r="A708" s="36"/>
    </row>
    <row r="709" ht="12.75">
      <c r="A709" s="36"/>
    </row>
    <row r="710" ht="12.75">
      <c r="A710" s="36"/>
    </row>
    <row r="711" ht="12.75">
      <c r="A711" s="36"/>
    </row>
    <row r="712" ht="12.75">
      <c r="A712" s="36"/>
    </row>
    <row r="713" ht="12.75">
      <c r="A713" s="36"/>
    </row>
    <row r="714" ht="12.75">
      <c r="A714" s="36"/>
    </row>
    <row r="715" ht="12.75">
      <c r="A715" s="36"/>
    </row>
    <row r="716" ht="12.75">
      <c r="A716" s="36"/>
    </row>
    <row r="717" ht="12.75">
      <c r="A717" s="36"/>
    </row>
    <row r="718" ht="12.75">
      <c r="A718" s="36"/>
    </row>
    <row r="719" ht="12.75">
      <c r="A719" s="36"/>
    </row>
    <row r="720" ht="12.75">
      <c r="A720" s="36"/>
    </row>
    <row r="721" ht="12.75">
      <c r="A721" s="36"/>
    </row>
    <row r="722" ht="12.75">
      <c r="A722" s="36"/>
    </row>
    <row r="723" ht="12.75">
      <c r="A723" s="36"/>
    </row>
    <row r="724" ht="12.75">
      <c r="A724" s="36"/>
    </row>
    <row r="725" ht="12.75">
      <c r="A725" s="36"/>
    </row>
    <row r="726" ht="12.75">
      <c r="A726" s="36"/>
    </row>
    <row r="727" ht="12.75">
      <c r="A727" s="36"/>
    </row>
    <row r="728" ht="12.75">
      <c r="A728" s="36"/>
    </row>
    <row r="729" ht="12.75">
      <c r="A729" s="36"/>
    </row>
    <row r="730" ht="12.75">
      <c r="A730" s="36"/>
    </row>
    <row r="731" ht="12.75">
      <c r="A731" s="36"/>
    </row>
    <row r="732" ht="12.75">
      <c r="A732" s="36"/>
    </row>
    <row r="733" ht="12.75">
      <c r="A733" s="36"/>
    </row>
    <row r="734" ht="12.75">
      <c r="A734" s="36"/>
    </row>
    <row r="735" ht="12.75">
      <c r="A735" s="36"/>
    </row>
    <row r="736" ht="12.75">
      <c r="A736" s="36"/>
    </row>
    <row r="737" ht="12.75">
      <c r="A737" s="36"/>
    </row>
    <row r="738" ht="12.75">
      <c r="A738" s="36"/>
    </row>
    <row r="739" ht="12.75">
      <c r="A739" s="36"/>
    </row>
    <row r="740" ht="12.75">
      <c r="A740" s="36"/>
    </row>
    <row r="741" ht="12.75">
      <c r="A741" s="36"/>
    </row>
    <row r="742" ht="12.75">
      <c r="A742" s="36"/>
    </row>
    <row r="743" ht="12.75">
      <c r="A743" s="36"/>
    </row>
    <row r="744" ht="12.75">
      <c r="A744" s="36"/>
    </row>
    <row r="745" ht="12.75">
      <c r="A745" s="36"/>
    </row>
    <row r="746" ht="12.75">
      <c r="A746" s="36"/>
    </row>
    <row r="747" ht="12.75">
      <c r="A747" s="36"/>
    </row>
    <row r="748" ht="12.75">
      <c r="A748" s="36"/>
    </row>
    <row r="749" ht="12.75">
      <c r="A749" s="36"/>
    </row>
    <row r="750" ht="12.75">
      <c r="A750" s="36"/>
    </row>
    <row r="751" ht="12.75">
      <c r="A751" s="36"/>
    </row>
    <row r="752" ht="12.75">
      <c r="A752" s="36"/>
    </row>
    <row r="753" ht="12.75">
      <c r="A753" s="36"/>
    </row>
    <row r="754" ht="12.75">
      <c r="A754" s="36"/>
    </row>
    <row r="755" ht="12.75">
      <c r="A755" s="36"/>
    </row>
    <row r="756" ht="12.75">
      <c r="A756" s="36"/>
    </row>
    <row r="757" ht="12.75">
      <c r="A757" s="36"/>
    </row>
    <row r="758" ht="12.75">
      <c r="A758" s="36"/>
    </row>
    <row r="759" ht="12.75">
      <c r="A759" s="36"/>
    </row>
    <row r="760" ht="12.75">
      <c r="A760" s="36"/>
    </row>
    <row r="761" ht="12.75">
      <c r="A761" s="36"/>
    </row>
    <row r="762" ht="12.75">
      <c r="A762" s="36"/>
    </row>
    <row r="763" ht="12.75">
      <c r="A763" s="36"/>
    </row>
    <row r="764" ht="12.75">
      <c r="A764" s="36"/>
    </row>
    <row r="765" ht="12.75">
      <c r="A765" s="36"/>
    </row>
    <row r="766" ht="12.75">
      <c r="A766" s="36"/>
    </row>
    <row r="767" ht="12.75">
      <c r="A767" s="36"/>
    </row>
    <row r="768" ht="12.75">
      <c r="A768" s="36"/>
    </row>
    <row r="769" ht="12.75">
      <c r="A769" s="36"/>
    </row>
    <row r="770" ht="12.75">
      <c r="A770" s="36"/>
    </row>
    <row r="771" ht="12.75">
      <c r="A771" s="36"/>
    </row>
    <row r="772" ht="12.75">
      <c r="A772" s="36"/>
    </row>
    <row r="773" ht="12.75">
      <c r="A773" s="36"/>
    </row>
    <row r="774" ht="12.75">
      <c r="A774" s="36"/>
    </row>
    <row r="775" ht="12.75">
      <c r="A775" s="36"/>
    </row>
    <row r="776" ht="12.75">
      <c r="A776" s="36"/>
    </row>
    <row r="777" ht="12.75">
      <c r="A777" s="36"/>
    </row>
    <row r="778" ht="12.75">
      <c r="A778" s="36"/>
    </row>
    <row r="779" ht="12.75">
      <c r="A779" s="36"/>
    </row>
    <row r="780" ht="12.75">
      <c r="A780" s="36"/>
    </row>
    <row r="781" ht="12.75">
      <c r="A781" s="36"/>
    </row>
    <row r="782" ht="12.75">
      <c r="A782" s="36"/>
    </row>
    <row r="783" ht="12.75">
      <c r="A783" s="36"/>
    </row>
    <row r="784" ht="12.75">
      <c r="A784" s="36"/>
    </row>
    <row r="785" ht="12.75">
      <c r="A785" s="36"/>
    </row>
    <row r="786" ht="12.75">
      <c r="A786" s="36"/>
    </row>
    <row r="787" ht="12.75">
      <c r="A787" s="36"/>
    </row>
    <row r="788" ht="12.75">
      <c r="A788" s="36"/>
    </row>
    <row r="789" ht="12.75">
      <c r="A789" s="36"/>
    </row>
    <row r="790" ht="12.75">
      <c r="A790" s="36"/>
    </row>
    <row r="791" ht="12.75">
      <c r="A791" s="36"/>
    </row>
    <row r="792" ht="12.75">
      <c r="A792" s="36"/>
    </row>
    <row r="793" ht="12.75">
      <c r="A793" s="36"/>
    </row>
    <row r="794" ht="12.75">
      <c r="A794" s="36"/>
    </row>
    <row r="795" ht="12.75">
      <c r="A795" s="36"/>
    </row>
    <row r="796" ht="12.75">
      <c r="A796" s="36"/>
    </row>
    <row r="797" ht="12.75">
      <c r="A797" s="36"/>
    </row>
    <row r="798" ht="12.75">
      <c r="A798" s="36"/>
    </row>
    <row r="799" ht="12.75">
      <c r="A799" s="36"/>
    </row>
    <row r="800" ht="12.75">
      <c r="A800" s="36"/>
    </row>
    <row r="801" ht="12.75">
      <c r="A801" s="36"/>
    </row>
    <row r="802" ht="12.75">
      <c r="A802" s="36"/>
    </row>
    <row r="803" ht="12.75">
      <c r="A803" s="36"/>
    </row>
    <row r="804" ht="12.75">
      <c r="A804" s="36"/>
    </row>
    <row r="805" ht="12.75">
      <c r="A805" s="36"/>
    </row>
    <row r="806" ht="12.75">
      <c r="A806" s="36"/>
    </row>
    <row r="807" ht="12.75">
      <c r="A807" s="36"/>
    </row>
    <row r="808" ht="12.75">
      <c r="A808" s="36"/>
    </row>
    <row r="809" ht="12.75">
      <c r="A809" s="36"/>
    </row>
    <row r="810" ht="12.75">
      <c r="A810" s="36"/>
    </row>
    <row r="811" ht="12.75">
      <c r="A811" s="36"/>
    </row>
    <row r="812" ht="12.75">
      <c r="A812" s="36"/>
    </row>
    <row r="813" ht="12.75">
      <c r="A813" s="36"/>
    </row>
    <row r="814" ht="12.75">
      <c r="A814" s="36"/>
    </row>
    <row r="815" ht="12.75">
      <c r="A815" s="36"/>
    </row>
    <row r="816" ht="12.75">
      <c r="A816" s="36"/>
    </row>
    <row r="817" ht="12.75">
      <c r="A817" s="36"/>
    </row>
    <row r="818" ht="12.75">
      <c r="A818" s="36"/>
    </row>
    <row r="819" ht="12.75">
      <c r="A819" s="36"/>
    </row>
    <row r="820" ht="12.75">
      <c r="A820" s="36"/>
    </row>
    <row r="821" ht="12.75">
      <c r="A821" s="36"/>
    </row>
    <row r="822" ht="12.75">
      <c r="A822" s="36"/>
    </row>
    <row r="823" ht="12.75">
      <c r="A823" s="36"/>
    </row>
    <row r="824" ht="12.75">
      <c r="A824" s="36"/>
    </row>
    <row r="825" ht="12.75">
      <c r="A825" s="36"/>
    </row>
    <row r="826" ht="12.75">
      <c r="A826" s="36"/>
    </row>
    <row r="827" ht="12.75">
      <c r="A827" s="36"/>
    </row>
    <row r="828" ht="12.75">
      <c r="A828" s="36"/>
    </row>
    <row r="829" ht="12.75">
      <c r="A829" s="36"/>
    </row>
    <row r="830" ht="12.75">
      <c r="A830" s="36"/>
    </row>
    <row r="831" ht="12.75">
      <c r="A831" s="36"/>
    </row>
    <row r="832" ht="12.75">
      <c r="A832" s="36"/>
    </row>
    <row r="833" ht="12.75">
      <c r="A833" s="36"/>
    </row>
    <row r="834" ht="12.75">
      <c r="A834" s="36"/>
    </row>
    <row r="835" ht="12.75">
      <c r="A835" s="36"/>
    </row>
    <row r="836" ht="12.75">
      <c r="A836" s="36"/>
    </row>
    <row r="837" ht="12.75">
      <c r="A837" s="36"/>
    </row>
    <row r="838" ht="12.75">
      <c r="A838" s="36"/>
    </row>
    <row r="839" ht="12.75">
      <c r="A839" s="36"/>
    </row>
    <row r="840" ht="12.75">
      <c r="A840" s="36"/>
    </row>
    <row r="841" ht="12.75">
      <c r="A841" s="36"/>
    </row>
    <row r="842" ht="12.75">
      <c r="A842" s="36"/>
    </row>
    <row r="843" ht="12.75">
      <c r="A843" s="36"/>
    </row>
    <row r="844" ht="12.75">
      <c r="A844" s="36"/>
    </row>
    <row r="845" ht="12.75">
      <c r="A845" s="36"/>
    </row>
    <row r="846" ht="12.75">
      <c r="A846" s="36"/>
    </row>
    <row r="847" ht="12.75">
      <c r="A847" s="36"/>
    </row>
    <row r="848" ht="12.75">
      <c r="A848" s="36"/>
    </row>
    <row r="849" ht="12.75">
      <c r="A849" s="36"/>
    </row>
    <row r="850" ht="12.75">
      <c r="A850" s="36"/>
    </row>
    <row r="851" ht="12.75">
      <c r="A851" s="36"/>
    </row>
    <row r="852" ht="12.75">
      <c r="A852" s="36"/>
    </row>
    <row r="853" ht="12.75">
      <c r="A853" s="36"/>
    </row>
    <row r="854" ht="12.75">
      <c r="A854" s="36"/>
    </row>
    <row r="855" ht="12.75">
      <c r="A855" s="36"/>
    </row>
    <row r="856" ht="12.75">
      <c r="A856" s="36"/>
    </row>
    <row r="857" ht="12.75">
      <c r="A857" s="36"/>
    </row>
    <row r="858" ht="12.75">
      <c r="A858" s="36"/>
    </row>
    <row r="859" ht="12.75">
      <c r="A859" s="36"/>
    </row>
    <row r="860" ht="12.75">
      <c r="A860" s="36"/>
    </row>
    <row r="861" ht="12.75">
      <c r="A861" s="36"/>
    </row>
    <row r="862" ht="12.75">
      <c r="A862" s="36"/>
    </row>
    <row r="863" ht="12.75">
      <c r="A863" s="36"/>
    </row>
    <row r="864" ht="12.75">
      <c r="A864" s="36"/>
    </row>
    <row r="865" ht="12.75">
      <c r="A865" s="36"/>
    </row>
    <row r="866" ht="12.75">
      <c r="A866" s="36"/>
    </row>
    <row r="867" ht="12.75">
      <c r="A867" s="36"/>
    </row>
    <row r="868" ht="12.75">
      <c r="A868" s="36"/>
    </row>
    <row r="869" ht="12.75">
      <c r="A869" s="36"/>
    </row>
    <row r="870" ht="12.75">
      <c r="A870" s="36"/>
    </row>
    <row r="871" ht="12.75">
      <c r="A871" s="36"/>
    </row>
    <row r="872" ht="12.75">
      <c r="A872" s="36"/>
    </row>
    <row r="873" ht="12.75">
      <c r="A873" s="36"/>
    </row>
    <row r="874" ht="12.75">
      <c r="A874" s="36"/>
    </row>
    <row r="875" ht="12.75">
      <c r="A875" s="36"/>
    </row>
    <row r="876" ht="12.75">
      <c r="A876" s="36"/>
    </row>
    <row r="877" ht="12.75">
      <c r="A877" s="36"/>
    </row>
    <row r="878" ht="12.75">
      <c r="A878" s="36"/>
    </row>
    <row r="879" ht="12.75">
      <c r="A879" s="36"/>
    </row>
    <row r="880" ht="12.75">
      <c r="A880" s="36"/>
    </row>
    <row r="881" ht="12.75">
      <c r="A881" s="36"/>
    </row>
    <row r="882" ht="12.75">
      <c r="A882" s="36"/>
    </row>
    <row r="883" ht="12.75">
      <c r="A883" s="36"/>
    </row>
    <row r="884" ht="12.75">
      <c r="A884" s="36"/>
    </row>
    <row r="885" ht="12.75">
      <c r="A885" s="36"/>
    </row>
    <row r="886" ht="12.75">
      <c r="A886" s="36"/>
    </row>
    <row r="887" ht="12.75">
      <c r="A887" s="36"/>
    </row>
    <row r="888" ht="12.75">
      <c r="A888" s="36"/>
    </row>
    <row r="889" ht="12.75">
      <c r="A889" s="36"/>
    </row>
    <row r="890" ht="12.75">
      <c r="A890" s="36"/>
    </row>
    <row r="891" ht="12.75">
      <c r="A891" s="36"/>
    </row>
    <row r="892" ht="12.75">
      <c r="A892" s="36"/>
    </row>
    <row r="893" ht="12.75">
      <c r="A893" s="36"/>
    </row>
    <row r="894" ht="12.75">
      <c r="A894" s="36"/>
    </row>
    <row r="895" ht="12.75">
      <c r="A895" s="36"/>
    </row>
    <row r="896" ht="12.75">
      <c r="A896" s="36"/>
    </row>
    <row r="897" ht="12.75">
      <c r="A897" s="36"/>
    </row>
    <row r="898" ht="12.75">
      <c r="A898" s="36"/>
    </row>
    <row r="899" ht="12.75">
      <c r="A899" s="36"/>
    </row>
    <row r="900" ht="12.75">
      <c r="A900" s="36"/>
    </row>
    <row r="901" ht="12.75">
      <c r="A901" s="36"/>
    </row>
    <row r="902" ht="12.75">
      <c r="A902" s="36"/>
    </row>
    <row r="903" ht="12.75">
      <c r="A903" s="36"/>
    </row>
    <row r="904" ht="12.75">
      <c r="A904" s="36"/>
    </row>
    <row r="905" ht="12.75">
      <c r="A905" s="36"/>
    </row>
    <row r="906" ht="12.75">
      <c r="A906" s="36"/>
    </row>
    <row r="907" ht="12.75">
      <c r="A907" s="36"/>
    </row>
    <row r="908" ht="12.75">
      <c r="A908" s="36"/>
    </row>
    <row r="909" ht="12.75">
      <c r="A909" s="36"/>
    </row>
    <row r="910" ht="12.75">
      <c r="A910" s="36"/>
    </row>
    <row r="911" ht="12.75">
      <c r="A911" s="36"/>
    </row>
    <row r="912" ht="12.75">
      <c r="A912" s="36"/>
    </row>
    <row r="913" ht="12.75">
      <c r="A913" s="36"/>
    </row>
    <row r="914" ht="12.75">
      <c r="A914" s="36"/>
    </row>
    <row r="915" ht="12.75">
      <c r="A915" s="36"/>
    </row>
    <row r="916" ht="12.75">
      <c r="A916" s="36"/>
    </row>
    <row r="917" ht="12.75">
      <c r="A917" s="36"/>
    </row>
    <row r="918" ht="12.75">
      <c r="A918" s="36"/>
    </row>
    <row r="919" ht="12.75">
      <c r="A919" s="36"/>
    </row>
    <row r="920" ht="12.75">
      <c r="A920" s="36"/>
    </row>
    <row r="921" ht="12.75">
      <c r="A921" s="36"/>
    </row>
    <row r="922" ht="12.75">
      <c r="A922" s="36"/>
    </row>
    <row r="923" ht="12.75">
      <c r="A923" s="36"/>
    </row>
    <row r="924" ht="12.75">
      <c r="A924" s="36"/>
    </row>
    <row r="925" ht="12.75">
      <c r="A925" s="36"/>
    </row>
    <row r="926" ht="12.75">
      <c r="A926" s="36"/>
    </row>
    <row r="927" ht="12.75">
      <c r="A927" s="36"/>
    </row>
    <row r="928" ht="12.75">
      <c r="A928" s="36"/>
    </row>
    <row r="929" ht="12.75">
      <c r="A929" s="36"/>
    </row>
    <row r="930" ht="12.75">
      <c r="A930" s="36"/>
    </row>
    <row r="931" ht="12.75">
      <c r="A931" s="36"/>
    </row>
    <row r="932" ht="12.75">
      <c r="A932" s="36"/>
    </row>
    <row r="933" ht="12.75">
      <c r="A933" s="36"/>
    </row>
    <row r="934" ht="12.75">
      <c r="A934" s="36"/>
    </row>
    <row r="935" ht="12.75">
      <c r="A935" s="36"/>
    </row>
    <row r="936" ht="12.75">
      <c r="A936" s="36"/>
    </row>
    <row r="937" ht="12.75">
      <c r="A937" s="36"/>
    </row>
    <row r="938" ht="12.75">
      <c r="A938" s="36"/>
    </row>
    <row r="939" ht="12.75">
      <c r="A939" s="36"/>
    </row>
    <row r="940" ht="12.75">
      <c r="A940" s="36"/>
    </row>
    <row r="941" ht="12.75">
      <c r="A941" s="36"/>
    </row>
    <row r="942" ht="12.75">
      <c r="A942" s="36"/>
    </row>
    <row r="943" ht="12.75">
      <c r="A943" s="36"/>
    </row>
    <row r="944" ht="12.75">
      <c r="A944" s="36"/>
    </row>
    <row r="945" ht="12.75">
      <c r="A945" s="36"/>
    </row>
    <row r="946" ht="12.75">
      <c r="A946" s="36"/>
    </row>
    <row r="947" ht="12.75">
      <c r="A947" s="36"/>
    </row>
    <row r="948" ht="12.75">
      <c r="A948" s="36"/>
    </row>
    <row r="949" ht="12.75">
      <c r="A949" s="36"/>
    </row>
    <row r="950" ht="12.75">
      <c r="A950" s="36"/>
    </row>
    <row r="951" ht="12.75">
      <c r="A951" s="36"/>
    </row>
    <row r="952" ht="12.75">
      <c r="A952" s="36"/>
    </row>
    <row r="953" ht="12.75">
      <c r="A953" s="36"/>
    </row>
    <row r="954" ht="12.75">
      <c r="A954" s="36"/>
    </row>
    <row r="955" ht="12.75">
      <c r="A955" s="36"/>
    </row>
    <row r="956" ht="12.75">
      <c r="A956" s="36"/>
    </row>
    <row r="957" ht="12.75">
      <c r="A957" s="36"/>
    </row>
    <row r="958" ht="12.75">
      <c r="A958" s="36"/>
    </row>
    <row r="959" ht="12.75">
      <c r="A959" s="36"/>
    </row>
    <row r="960" ht="12.75">
      <c r="A960" s="36"/>
    </row>
    <row r="961" ht="12.75">
      <c r="A961" s="36"/>
    </row>
    <row r="962" ht="12.75">
      <c r="A962" s="36"/>
    </row>
    <row r="963" ht="12.75">
      <c r="A963" s="36"/>
    </row>
    <row r="964" ht="12.75">
      <c r="A964" s="36"/>
    </row>
    <row r="965" ht="12.75">
      <c r="A965" s="36"/>
    </row>
    <row r="966" ht="12.75">
      <c r="A966" s="36"/>
    </row>
    <row r="967" ht="12.75">
      <c r="A967" s="36"/>
    </row>
    <row r="968" ht="12.75">
      <c r="A968" s="36"/>
    </row>
    <row r="969" ht="12.75">
      <c r="A969" s="36"/>
    </row>
    <row r="970" ht="12.75">
      <c r="A970" s="36"/>
    </row>
    <row r="971" ht="12.75">
      <c r="A971" s="36"/>
    </row>
    <row r="972" ht="12.75">
      <c r="A972" s="36"/>
    </row>
    <row r="973" ht="12.75">
      <c r="A973" s="36"/>
    </row>
    <row r="974" ht="12.75">
      <c r="A974" s="36"/>
    </row>
    <row r="975" ht="12.75">
      <c r="A975" s="36"/>
    </row>
    <row r="976" ht="12.75">
      <c r="A976" s="36"/>
    </row>
    <row r="977" ht="12.75">
      <c r="A977" s="36"/>
    </row>
    <row r="978" ht="12.75">
      <c r="A978" s="36"/>
    </row>
    <row r="979" ht="12.75">
      <c r="A979" s="36"/>
    </row>
    <row r="980" ht="12.75">
      <c r="A980" s="36"/>
    </row>
    <row r="981" ht="12.75">
      <c r="A981" s="36"/>
    </row>
    <row r="982" ht="12.75">
      <c r="A982" s="36"/>
    </row>
    <row r="983" ht="12.75">
      <c r="A983" s="36"/>
    </row>
    <row r="984" ht="12.75">
      <c r="A984" s="36"/>
    </row>
    <row r="985" ht="12.75">
      <c r="A985" s="36"/>
    </row>
    <row r="986" ht="12.75">
      <c r="A986" s="36"/>
    </row>
    <row r="987" ht="12.75">
      <c r="A987" s="36"/>
    </row>
    <row r="988" ht="12.75">
      <c r="A988" s="36"/>
    </row>
    <row r="989" ht="12.75">
      <c r="A989" s="36"/>
    </row>
    <row r="990" ht="12.75">
      <c r="A990" s="36"/>
    </row>
    <row r="991" ht="12.75">
      <c r="A991" s="36"/>
    </row>
    <row r="992" ht="12.75">
      <c r="A992" s="36"/>
    </row>
    <row r="993" ht="12.75">
      <c r="A993" s="36"/>
    </row>
    <row r="994" ht="12.75">
      <c r="A994" s="36"/>
    </row>
    <row r="995" ht="12.75">
      <c r="A995" s="36"/>
    </row>
    <row r="996" ht="12.75">
      <c r="A996" s="36"/>
    </row>
    <row r="997" ht="12.75">
      <c r="A997" s="36"/>
    </row>
    <row r="998" ht="12.75">
      <c r="A998" s="36"/>
    </row>
    <row r="999" ht="12.75">
      <c r="A999" s="36"/>
    </row>
    <row r="1000" ht="12.75">
      <c r="A1000" s="36"/>
    </row>
    <row r="1001" ht="12.75">
      <c r="A1001" s="36"/>
    </row>
    <row r="1002" ht="12.75">
      <c r="A1002" s="36"/>
    </row>
    <row r="1003" ht="12.75">
      <c r="A1003" s="36"/>
    </row>
    <row r="1004" ht="12.75">
      <c r="A1004" s="36"/>
    </row>
    <row r="1005" ht="12.75">
      <c r="A1005" s="36"/>
    </row>
    <row r="1006" ht="12.75">
      <c r="A1006" s="36"/>
    </row>
    <row r="1007" ht="12.75">
      <c r="A1007" s="36"/>
    </row>
    <row r="1008" ht="12.75">
      <c r="A1008" s="36"/>
    </row>
    <row r="1009" ht="12.75">
      <c r="A1009" s="36"/>
    </row>
    <row r="1010" ht="12.75">
      <c r="A1010" s="36"/>
    </row>
    <row r="1011" ht="12.75">
      <c r="A1011" s="36"/>
    </row>
    <row r="1012" ht="12.75">
      <c r="A1012" s="36"/>
    </row>
    <row r="1013" ht="12.75">
      <c r="A1013" s="36"/>
    </row>
    <row r="1014" ht="12.75">
      <c r="A1014" s="36"/>
    </row>
    <row r="1015" ht="12.75">
      <c r="A1015" s="36"/>
    </row>
    <row r="1016" ht="12.75">
      <c r="A1016" s="36"/>
    </row>
    <row r="1017" ht="12.75">
      <c r="A1017" s="36"/>
    </row>
    <row r="1018" ht="12.75">
      <c r="A1018" s="36"/>
    </row>
    <row r="1019" ht="12.75">
      <c r="A1019" s="36"/>
    </row>
    <row r="1020" ht="12.75">
      <c r="A1020" s="36"/>
    </row>
    <row r="1021" ht="12.75">
      <c r="A1021" s="36"/>
    </row>
    <row r="1022" ht="12.75">
      <c r="A1022" s="36"/>
    </row>
    <row r="1023" ht="12.75">
      <c r="A1023" s="36"/>
    </row>
    <row r="1024" ht="12.75">
      <c r="A1024" s="36"/>
    </row>
    <row r="1025" ht="12.75">
      <c r="A1025" s="36"/>
    </row>
    <row r="1026" ht="12.75">
      <c r="A1026" s="36"/>
    </row>
    <row r="1027" ht="12.75">
      <c r="A1027" s="36"/>
    </row>
    <row r="1028" ht="12.75">
      <c r="A1028" s="36"/>
    </row>
    <row r="1029" ht="12.75">
      <c r="A1029" s="36"/>
    </row>
    <row r="1030" ht="12.75">
      <c r="A1030" s="36"/>
    </row>
    <row r="1031" ht="12.75">
      <c r="A1031" s="36"/>
    </row>
    <row r="1032" ht="12.75">
      <c r="A1032" s="36"/>
    </row>
    <row r="1033" ht="12.75">
      <c r="A1033" s="36"/>
    </row>
    <row r="1034" ht="12.75">
      <c r="A1034" s="36"/>
    </row>
    <row r="1035" ht="12.75">
      <c r="A1035" s="36"/>
    </row>
    <row r="1036" ht="12.75">
      <c r="A1036" s="36"/>
    </row>
    <row r="1037" ht="12.75">
      <c r="A1037" s="36"/>
    </row>
    <row r="1038" ht="12.75">
      <c r="A1038" s="36"/>
    </row>
    <row r="1039" ht="12.75">
      <c r="A1039" s="36"/>
    </row>
    <row r="1040" ht="12.75">
      <c r="A1040" s="36"/>
    </row>
    <row r="1041" ht="12.75">
      <c r="A1041" s="36"/>
    </row>
    <row r="1042" ht="12.75">
      <c r="A1042" s="36"/>
    </row>
    <row r="1043" ht="12.75">
      <c r="A1043" s="36"/>
    </row>
    <row r="1044" ht="12.75">
      <c r="A1044" s="36"/>
    </row>
    <row r="1045" ht="12.75">
      <c r="A1045" s="36"/>
    </row>
    <row r="1046" ht="12.75">
      <c r="A1046" s="36"/>
    </row>
    <row r="1047" ht="12.75">
      <c r="A1047" s="36"/>
    </row>
    <row r="1048" ht="12.75">
      <c r="A1048" s="36"/>
    </row>
    <row r="1049" ht="12.75">
      <c r="A1049" s="36"/>
    </row>
    <row r="1050" ht="12.75">
      <c r="A1050" s="36"/>
    </row>
    <row r="1051" ht="12.75">
      <c r="A1051" s="36"/>
    </row>
    <row r="1052" ht="12.75">
      <c r="A1052" s="36"/>
    </row>
    <row r="1053" ht="12.75">
      <c r="A1053" s="36"/>
    </row>
    <row r="1054" ht="12.75">
      <c r="A1054" s="36"/>
    </row>
    <row r="1055" ht="12.75">
      <c r="A1055" s="36"/>
    </row>
    <row r="1056" ht="12.75">
      <c r="A1056" s="36"/>
    </row>
    <row r="1057" ht="12.75">
      <c r="A1057" s="36"/>
    </row>
    <row r="1058" ht="12.75">
      <c r="A1058" s="36"/>
    </row>
    <row r="1059" ht="12.75">
      <c r="A1059" s="36"/>
    </row>
    <row r="1060" ht="12.75">
      <c r="A1060" s="36"/>
    </row>
    <row r="1061" ht="12.75">
      <c r="A1061" s="36"/>
    </row>
    <row r="1062" ht="12.75">
      <c r="A1062" s="36"/>
    </row>
    <row r="1063" ht="12.75">
      <c r="A1063" s="36"/>
    </row>
    <row r="1064" ht="12.75">
      <c r="A1064" s="36"/>
    </row>
    <row r="1065" ht="12.75">
      <c r="A1065" s="36"/>
    </row>
    <row r="1066" ht="12.75">
      <c r="A1066" s="36"/>
    </row>
    <row r="1067" ht="12.75">
      <c r="A1067" s="36"/>
    </row>
    <row r="1068" ht="12.75">
      <c r="A1068" s="36"/>
    </row>
    <row r="1069" ht="12.75">
      <c r="A1069" s="36"/>
    </row>
    <row r="1070" ht="12.75">
      <c r="A1070" s="36"/>
    </row>
    <row r="1071" ht="12.75">
      <c r="A1071" s="36"/>
    </row>
    <row r="1072" ht="12.75">
      <c r="A1072" s="36"/>
    </row>
    <row r="1073" ht="12.75">
      <c r="A1073" s="36"/>
    </row>
    <row r="1074" ht="12.75">
      <c r="A1074" s="36"/>
    </row>
    <row r="1075" ht="12.75">
      <c r="A1075" s="36"/>
    </row>
    <row r="1076" ht="12.75">
      <c r="A1076" s="36"/>
    </row>
    <row r="1077" ht="12.75">
      <c r="A1077" s="36"/>
    </row>
    <row r="1078" ht="12.75">
      <c r="A1078" s="36"/>
    </row>
    <row r="1079" ht="12.75">
      <c r="A1079" s="36"/>
    </row>
    <row r="1080" ht="12.75">
      <c r="A1080" s="36"/>
    </row>
    <row r="1081" ht="12.75">
      <c r="A1081" s="36"/>
    </row>
    <row r="1082" ht="12.75">
      <c r="A1082" s="36"/>
    </row>
    <row r="1083" ht="12.75">
      <c r="A1083" s="36"/>
    </row>
    <row r="1084" ht="12.75">
      <c r="A1084" s="36"/>
    </row>
    <row r="1085" ht="12.75">
      <c r="A1085" s="36"/>
    </row>
    <row r="1086" ht="12.75">
      <c r="A1086" s="36"/>
    </row>
    <row r="1087" ht="12.75">
      <c r="A1087" s="36"/>
    </row>
    <row r="1088" ht="12.75">
      <c r="A1088" s="36"/>
    </row>
    <row r="1089" ht="12.75">
      <c r="A1089" s="36"/>
    </row>
    <row r="1090" ht="12.75">
      <c r="A1090" s="36"/>
    </row>
    <row r="1091" ht="12.75">
      <c r="A1091" s="36"/>
    </row>
    <row r="1092" ht="12.75">
      <c r="A1092" s="36"/>
    </row>
    <row r="1093" ht="12.75">
      <c r="A1093" s="36"/>
    </row>
    <row r="1094" ht="12.75">
      <c r="A1094" s="36"/>
    </row>
    <row r="1095" ht="12.75">
      <c r="A1095" s="36"/>
    </row>
    <row r="1096" ht="12.75">
      <c r="A1096" s="36"/>
    </row>
    <row r="1097" ht="12.75">
      <c r="A1097" s="36"/>
    </row>
    <row r="1098" ht="12.75">
      <c r="A1098" s="36"/>
    </row>
    <row r="1099" ht="12.75">
      <c r="A1099" s="36"/>
    </row>
    <row r="1100" ht="12.75">
      <c r="A1100" s="36"/>
    </row>
    <row r="1101" ht="12.75">
      <c r="A1101" s="36"/>
    </row>
    <row r="1102" ht="12.75">
      <c r="A1102" s="36"/>
    </row>
    <row r="1103" ht="12.75">
      <c r="A1103" s="36"/>
    </row>
    <row r="1104" ht="12.75">
      <c r="A1104" s="36"/>
    </row>
    <row r="1105" ht="12.75">
      <c r="A1105" s="36"/>
    </row>
    <row r="1106" ht="12.75">
      <c r="A1106" s="36"/>
    </row>
    <row r="1107" ht="12.75">
      <c r="A1107" s="36"/>
    </row>
    <row r="1108" ht="12.75">
      <c r="A1108" s="36"/>
    </row>
    <row r="1109" ht="12.75">
      <c r="A1109" s="36"/>
    </row>
    <row r="1110" ht="12.75">
      <c r="A1110" s="36"/>
    </row>
    <row r="1111" ht="12.75">
      <c r="A1111" s="36"/>
    </row>
    <row r="1112" ht="12.75">
      <c r="A1112" s="36"/>
    </row>
    <row r="1113" ht="12.75">
      <c r="A1113" s="36"/>
    </row>
    <row r="1114" ht="12.75">
      <c r="A1114" s="36"/>
    </row>
    <row r="1115" ht="12.75">
      <c r="A1115" s="36"/>
    </row>
    <row r="1116" ht="12.75">
      <c r="A1116" s="36"/>
    </row>
    <row r="1117" ht="12.75">
      <c r="A1117" s="36"/>
    </row>
    <row r="1118" ht="12.75">
      <c r="A1118" s="36"/>
    </row>
    <row r="1119" ht="12.75">
      <c r="A1119" s="36"/>
    </row>
    <row r="1120" ht="12.75">
      <c r="A1120" s="36"/>
    </row>
    <row r="1121" ht="12.75">
      <c r="A1121" s="36"/>
    </row>
    <row r="1122" ht="12.75">
      <c r="A1122" s="36"/>
    </row>
    <row r="1123" ht="12.75">
      <c r="A1123" s="36"/>
    </row>
    <row r="1124" ht="12.75">
      <c r="A1124" s="36"/>
    </row>
    <row r="1125" ht="12.75">
      <c r="A1125" s="36"/>
    </row>
    <row r="1126" ht="12.75">
      <c r="A1126" s="36"/>
    </row>
    <row r="1127" ht="12.75">
      <c r="A1127" s="36"/>
    </row>
    <row r="1128" ht="12.75">
      <c r="A1128" s="36"/>
    </row>
    <row r="1129" ht="12.75">
      <c r="A1129" s="36"/>
    </row>
    <row r="1130" ht="12.75">
      <c r="A1130" s="36"/>
    </row>
    <row r="1131" ht="12.75">
      <c r="A1131" s="36"/>
    </row>
    <row r="1132" ht="12.75">
      <c r="A1132" s="36"/>
    </row>
    <row r="1133" ht="12.75">
      <c r="A1133" s="36"/>
    </row>
    <row r="1134" ht="12.75">
      <c r="A1134" s="36"/>
    </row>
    <row r="1135" ht="12.75">
      <c r="A1135" s="36"/>
    </row>
    <row r="1136" ht="12.75">
      <c r="A1136" s="36"/>
    </row>
    <row r="1137" ht="12.75">
      <c r="A1137" s="36"/>
    </row>
    <row r="1138" ht="12.75">
      <c r="A1138" s="36"/>
    </row>
  </sheetData>
  <sheetProtection/>
  <autoFilter ref="A2:AS51"/>
  <mergeCells count="9">
    <mergeCell ref="AF58:AI58"/>
    <mergeCell ref="A1:N1"/>
    <mergeCell ref="N58:S58"/>
    <mergeCell ref="H58:J58"/>
    <mergeCell ref="N53:R53"/>
    <mergeCell ref="H57:K57"/>
    <mergeCell ref="AK57:AQ57"/>
    <mergeCell ref="AF57:AI57"/>
    <mergeCell ref="AK58:AO58"/>
  </mergeCells>
  <printOptions/>
  <pageMargins left="0" right="0" top="0" bottom="0" header="0.31496062992125984" footer="0.31496062992125984"/>
  <pageSetup horizontalDpi="600" verticalDpi="600" orientation="landscape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Beni Cultirali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Uff-tecnico3</dc:creator>
  <cp:keywords/>
  <dc:description/>
  <cp:lastModifiedBy>Ivana Sbarassa</cp:lastModifiedBy>
  <cp:lastPrinted>2022-07-29T08:53:11Z</cp:lastPrinted>
  <dcterms:created xsi:type="dcterms:W3CDTF">2005-12-01T17:18:29Z</dcterms:created>
  <dcterms:modified xsi:type="dcterms:W3CDTF">2023-01-11T12:52:50Z</dcterms:modified>
  <cp:category/>
  <cp:version/>
  <cp:contentType/>
  <cp:contentStatus/>
</cp:coreProperties>
</file>